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chartsheets/sheet2.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46" yWindow="0" windowWidth="15480" windowHeight="8190" activeTab="0"/>
  </bookViews>
  <sheets>
    <sheet name="Tabelle1" sheetId="1" r:id="rId1"/>
    <sheet name="Diagramm1" sheetId="2" r:id="rId2"/>
    <sheet name="Tabelle2" sheetId="3" r:id="rId3"/>
    <sheet name="Diagramm2" sheetId="4" r:id="rId4"/>
  </sheets>
  <definedNames/>
  <calcPr fullCalcOnLoad="1"/>
</workbook>
</file>

<file path=xl/comments1.xml><?xml version="1.0" encoding="utf-8"?>
<comments xmlns="http://schemas.openxmlformats.org/spreadsheetml/2006/main">
  <authors>
    <author/>
  </authors>
  <commentList>
    <comment ref="F4" authorId="0">
      <text>
        <r>
          <rPr>
            <b/>
            <sz val="8"/>
            <color indexed="8"/>
            <rFont val="Times New Roman"/>
            <family val="1"/>
          </rPr>
          <t xml:space="preserve">Harald Wozniewski:
</t>
        </r>
        <r>
          <rPr>
            <sz val="12"/>
            <color indexed="8"/>
            <rFont val="Times New Roman"/>
            <family val="1"/>
          </rPr>
          <t>Ist Ihr Einkommen auch so schnell gestiegen?!?</t>
        </r>
      </text>
    </comment>
    <comment ref="G4" authorId="0">
      <text>
        <r>
          <rPr>
            <b/>
            <sz val="8"/>
            <color indexed="8"/>
            <rFont val="Times New Roman"/>
            <family val="1"/>
          </rPr>
          <t xml:space="preserve">Harald Wozniewski:
</t>
        </r>
        <r>
          <rPr>
            <sz val="12"/>
            <color indexed="8"/>
            <rFont val="Times New Roman"/>
            <family val="1"/>
          </rPr>
          <t>Ist Ihr Einkommen auch so schnell gestiegen?!?</t>
        </r>
      </text>
    </comment>
    <comment ref="H4" authorId="0">
      <text>
        <r>
          <rPr>
            <b/>
            <sz val="8"/>
            <color indexed="8"/>
            <rFont val="Times New Roman"/>
            <family val="1"/>
          </rPr>
          <t xml:space="preserve">Harald Wozniewski:
</t>
        </r>
        <r>
          <rPr>
            <sz val="12"/>
            <color indexed="8"/>
            <rFont val="Times New Roman"/>
            <family val="1"/>
          </rPr>
          <t>Ist Ihr Einkommen auch so schnell gestiegen?!?</t>
        </r>
      </text>
    </comment>
    <comment ref="I4" authorId="0">
      <text>
        <r>
          <rPr>
            <b/>
            <sz val="8"/>
            <color indexed="8"/>
            <rFont val="Times New Roman"/>
            <family val="1"/>
          </rPr>
          <t xml:space="preserve">Harald Wozniewski:
</t>
        </r>
        <r>
          <rPr>
            <sz val="8"/>
            <color indexed="8"/>
            <rFont val="Times New Roman"/>
            <family val="1"/>
          </rPr>
          <t>Das letzte Jahr ist noch nicht belegt.</t>
        </r>
      </text>
    </comment>
    <comment ref="L4" authorId="0">
      <text>
        <r>
          <rPr>
            <b/>
            <sz val="8"/>
            <color indexed="8"/>
            <rFont val="Times New Roman"/>
            <family val="1"/>
          </rPr>
          <t xml:space="preserve">Harald Wozniewski:
</t>
        </r>
        <r>
          <rPr>
            <sz val="8"/>
            <color indexed="8"/>
            <rFont val="Times New Roman"/>
            <family val="1"/>
          </rPr>
          <t>Das letzte Jahr ist noch nicht belegt.</t>
        </r>
      </text>
    </comment>
    <comment ref="K6" authorId="0">
      <text>
        <r>
          <rPr>
            <b/>
            <sz val="8"/>
            <color indexed="8"/>
            <rFont val="Times New Roman"/>
            <family val="1"/>
          </rPr>
          <t xml:space="preserve">Harald Wozniewski:
</t>
        </r>
        <r>
          <rPr>
            <sz val="8"/>
            <color indexed="8"/>
            <rFont val="Times New Roman"/>
            <family val="1"/>
          </rPr>
          <t>Wenn jeder Einwohner dieses Geld innerhalb eines Monats ausgibt, so ergibt sich eine Umschlagshäufigkeit des Geldes von 12 pro Jahr.
Da die Ausgaben des Einen die Einnahmen des Anderen sind, ergibt sich aus  Geldmenge mal Umschlagshäufigkeit das theoretische Einkommen.</t>
        </r>
      </text>
    </comment>
  </commentList>
</comments>
</file>

<file path=xl/comments3.xml><?xml version="1.0" encoding="utf-8"?>
<comments xmlns="http://schemas.openxmlformats.org/spreadsheetml/2006/main">
  <authors>
    <author>Harald Wozniewski</author>
  </authors>
  <commentList>
    <comment ref="Q8" authorId="0">
      <text>
        <r>
          <rPr>
            <b/>
            <sz val="8"/>
            <rFont val="Tahoma"/>
            <family val="0"/>
          </rPr>
          <t>Harald Wozniewski:</t>
        </r>
        <r>
          <rPr>
            <sz val="8"/>
            <rFont val="Tahoma"/>
            <family val="0"/>
          </rPr>
          <t xml:space="preserve">
Der dramatischen Rückgang der Umlaufgeschwindigkeit des Geldes ist nicht, wie fälschlich immer wieder behauptet wird, auf die "Sparwut" der Bevölkerung zurückzuführen, sondern auf den "Meudaleffekt" (siehe "Wenn das Geld fließt wie der Nil in der Wüste). In einer gesunden Volkswirtschaft beträgt die Umschlagshäufigkeit 12 und mehr.</t>
        </r>
      </text>
    </comment>
    <comment ref="R8" authorId="0">
      <text>
        <r>
          <rPr>
            <b/>
            <sz val="8"/>
            <rFont val="Tahoma"/>
            <family val="0"/>
          </rPr>
          <t>Harald Wozniewski:</t>
        </r>
        <r>
          <rPr>
            <sz val="8"/>
            <rFont val="Tahoma"/>
            <family val="0"/>
          </rPr>
          <t xml:space="preserve">
Diese Berechnung zeigt, dass das tatsächliche BIP krankhaft schwach ist und mit den früheren Verhältnissen nicht mithalten kann.</t>
        </r>
      </text>
    </comment>
    <comment ref="T8" authorId="0">
      <text>
        <r>
          <rPr>
            <b/>
            <sz val="8"/>
            <rFont val="Tahoma"/>
            <family val="0"/>
          </rPr>
          <t>Harald Wozniewski:</t>
        </r>
        <r>
          <rPr>
            <sz val="8"/>
            <rFont val="Tahoma"/>
            <family val="0"/>
          </rPr>
          <t xml:space="preserve">
Hier sehen Sie, dass das tatsächliche BIP in Wirklichkeit dramatisch gesunken ist und dass es nur künstlich durch ein enormes Geldmengenwachstum hochgehalten wird - auf einem geringem positiven Wert.</t>
        </r>
      </text>
    </comment>
    <comment ref="U8" authorId="0">
      <text>
        <r>
          <rPr>
            <b/>
            <sz val="8"/>
            <rFont val="Tahoma"/>
            <family val="0"/>
          </rPr>
          <t>Harald Wozniewski:</t>
        </r>
        <r>
          <rPr>
            <sz val="8"/>
            <rFont val="Tahoma"/>
            <family val="0"/>
          </rPr>
          <t xml:space="preserve">
Hier sehen Sie, dass das tatsächliche BIP in Wirklichkeit dramatisch gesunken ist und dass es nur künstlich durch ein enormes Geldmengenwachstum hochgehalten wird - auf einem geringem positiven Wert.</t>
        </r>
      </text>
    </comment>
  </commentList>
</comments>
</file>

<file path=xl/sharedStrings.xml><?xml version="1.0" encoding="utf-8"?>
<sst xmlns="http://schemas.openxmlformats.org/spreadsheetml/2006/main" count="140" uniqueCount="112">
  <si>
    <t>Geldmengen</t>
  </si>
  <si>
    <t>Einwohner</t>
  </si>
  <si>
    <t>Haushalte</t>
  </si>
  <si>
    <t>Quellen:</t>
  </si>
  <si>
    <t>Veränderung gegenüber Vormonat aufs Jahr gerechnet</t>
  </si>
  <si>
    <t>Veränderung seit Jahresanfang aufs Jahr hoch-gerechnet</t>
  </si>
  <si>
    <t>Veränderung gegenüber Vorjahr</t>
  </si>
  <si>
    <t>Deutsche Bundesbank</t>
  </si>
  <si>
    <t>Stat. Bundesamt</t>
  </si>
  <si>
    <t>M1 (ohne Bargeld)</t>
  </si>
  <si>
    <t>M1</t>
  </si>
  <si>
    <t>Stat. Ämter</t>
  </si>
  <si>
    <t>Geldmenge M1 pro Einwohner</t>
  </si>
  <si>
    <t>Theoretisches Jahreseinkommen pro Einwohner</t>
  </si>
  <si>
    <t>Geldmenge M1 pro Haushalt</t>
  </si>
  <si>
    <t>Theoretisches Jahreseinkommen pro Haushalt</t>
  </si>
  <si>
    <t>Veränderung gegenüber Vormonat</t>
  </si>
  <si>
    <t>2005/05</t>
  </si>
  <si>
    <t>2005/12</t>
  </si>
  <si>
    <t>2006/07</t>
  </si>
  <si>
    <t>2006/08</t>
  </si>
  <si>
    <t>2006/09</t>
  </si>
  <si>
    <t>2006/10</t>
  </si>
  <si>
    <t>2006/11</t>
  </si>
  <si>
    <t>2006/12</t>
  </si>
  <si>
    <t>Verwendung des Bruttoinlandsprodukts</t>
  </si>
  <si>
    <t>Kaufkraft in Deutschland (Geldmenge M1)</t>
  </si>
  <si>
    <t>Verhältnisse von BIP zur Kaufkraft in Deutschland</t>
  </si>
  <si>
    <t>in jeweiligen Preisen</t>
  </si>
  <si>
    <t>Quelle:</t>
  </si>
  <si>
    <t>http://www.destatis.de/indicators/d/lrvgr02ad.htm</t>
  </si>
  <si>
    <t>http://www.bundesbank.de/statistik/statistik_zeitreihen.php?func=list&amp;tr=www_s101_b10111213_4</t>
  </si>
  <si>
    <t>Bargeldumlauf /                                Deutscher Beitrag</t>
  </si>
  <si>
    <t>Geldmenge M1 / (ab 01.2002 ohne Bargeldumlauf) /                                                Deutscher Beitrag</t>
  </si>
  <si>
    <t>Geldmenge M1 mit Bargeldumlauf</t>
  </si>
  <si>
    <t>Die Umschlags-häufigkeit des Geldes</t>
  </si>
  <si>
    <t>= das BIP, wenn es proportional zur Geldmenge gewachsen wäre</t>
  </si>
  <si>
    <t>Euro</t>
  </si>
  <si>
    <t>%</t>
  </si>
  <si>
    <t>Milliarden</t>
  </si>
  <si>
    <t>Millionen</t>
  </si>
  <si>
    <t>U. pro Jahr</t>
  </si>
  <si>
    <t>Exporte</t>
  </si>
  <si>
    <t>Importe</t>
  </si>
  <si>
    <t>2005-12</t>
  </si>
  <si>
    <t>2004-12</t>
  </si>
  <si>
    <t>2003-12</t>
  </si>
  <si>
    <t>2002-12</t>
  </si>
  <si>
    <t>2001-12</t>
  </si>
  <si>
    <t>2000-12</t>
  </si>
  <si>
    <t>1999-12</t>
  </si>
  <si>
    <t>1998-12</t>
  </si>
  <si>
    <t>1997-12</t>
  </si>
  <si>
    <t>1996-12</t>
  </si>
  <si>
    <t>1995-12</t>
  </si>
  <si>
    <t>1994-12</t>
  </si>
  <si>
    <t>1993-12</t>
  </si>
  <si>
    <t>1992-12</t>
  </si>
  <si>
    <t>1991-12</t>
  </si>
  <si>
    <t>1990-12</t>
  </si>
  <si>
    <t>1989-12</t>
  </si>
  <si>
    <t>1988-12</t>
  </si>
  <si>
    <t>1987-12</t>
  </si>
  <si>
    <t>1986-12</t>
  </si>
  <si>
    <t>1985-12</t>
  </si>
  <si>
    <t>1984-12</t>
  </si>
  <si>
    <t>1983-12</t>
  </si>
  <si>
    <t>1982-12</t>
  </si>
  <si>
    <t>1981-12</t>
  </si>
  <si>
    <t>1980-12</t>
  </si>
  <si>
    <t>1979-12</t>
  </si>
  <si>
    <t>1978-12</t>
  </si>
  <si>
    <t>1977-12</t>
  </si>
  <si>
    <t>1976-12</t>
  </si>
  <si>
    <t>1975-12</t>
  </si>
  <si>
    <t>1974-12</t>
  </si>
  <si>
    <t>1973-12</t>
  </si>
  <si>
    <t>1972-12</t>
  </si>
  <si>
    <t>1971-12</t>
  </si>
  <si>
    <t>1970-12</t>
  </si>
  <si>
    <t>1) 1970 bis 1990 Früheres Bundesgebiet.</t>
  </si>
  <si>
    <t>Geldmenge pro Kopf und Haushalt</t>
  </si>
  <si>
    <t>Monatsbe-richte Seiten 11* und 13*</t>
  </si>
  <si>
    <t>In dieser Tabelle geht es um die Ermittlung der in Deutschland vorhandenen Zahlungsmittel (= Geldmenge M1 = Kaufkraft = Liquidtät), deren Wachstum und um die Berechnung der durchschnittlichen Kaufkraft pro Einwohner und pro Haushalt. Aus dieser durchschnittlichen Kaufkraft ergibt sich jeweils ein theoretisches Durchschnittseinkommen pro Einwohner und pro Haushalt, das erzielt werden könnte, wenn die Einwohner bzw. die Haushalte tatsächlich über die ermittelte durchschnittliche Kaufkraft verfügen würden.</t>
  </si>
  <si>
    <t>In dieser Tabelle geht es um die Ermittlung des Verhältnisses der Kaufkraft in Deutschland zum Bruttoinlandsprodukt und um die Veränderung dieses Verhältnisses in den vergangenen Jahrzehnten. Die Umlaufgeschwindigkeit (Umschlagshäufigkeit) des Geldes wird errechnet. Außerdem werden verschiedene Vergleiche angestellt, die eine krankhafte Veränderung in unserer Volkswirtschaft belegen.</t>
  </si>
  <si>
    <t>umlaufendes Bargeld</t>
  </si>
  <si>
    <r>
      <t>Deutschland</t>
    </r>
    <r>
      <rPr>
        <vertAlign val="superscript"/>
        <sz val="7.5"/>
        <color indexed="9"/>
        <rFont val="Arial"/>
        <family val="2"/>
      </rPr>
      <t>1)</t>
    </r>
  </si>
  <si>
    <t>Brutto- investitionen</t>
  </si>
  <si>
    <t>Konsum- ausgaben Staat</t>
  </si>
  <si>
    <t>Private Konsum- ausgaben</t>
  </si>
  <si>
    <t>Bruttoinlandsprodukt, Kaufkraft (= Geldmenge) und Wachstum</t>
  </si>
  <si>
    <t>Veränderung gegenüber Vorjahr ("Wachstum")</t>
  </si>
  <si>
    <t>in %</t>
  </si>
  <si>
    <t>BIP bereinigt um die Geldmengenveränderung (Basis 1970 = 100%)</t>
  </si>
  <si>
    <t>Auszug:</t>
  </si>
  <si>
    <t>(nominelles) Bruttoinlands­ produkt</t>
  </si>
  <si>
    <t>Verände- rung gegenüber Vorjahr Wachstum</t>
  </si>
  <si>
    <t>Verände- rung gegenüb er Vorjahr Wachstu m</t>
  </si>
  <si>
    <t>Die Umschlag s­häufigk eit des Geldes</t>
  </si>
  <si>
    <t>Geldmenge M1= Kaufkraft</t>
  </si>
  <si>
    <t>Das BIP, wenn die Umschlags­häuf igkeit von 1970 weiter bestehen würde</t>
  </si>
  <si>
    <t>BIP bereinigt um die Geldmengen­v eränderung (Basis 1970 = 100%)</t>
  </si>
  <si>
    <t>BIP bereinigt um die Geldmengen­ve ränderung (Basis 1970 = 100%)</t>
  </si>
  <si>
    <t>Das BIP, wenn die Umschlagshäufigkeit von 1970 weiter bestehen würde</t>
  </si>
  <si>
    <t>2007/01</t>
  </si>
  <si>
    <t>1 034,31</t>
  </si>
  <si>
    <t>2006-12</t>
  </si>
  <si>
    <t>nominelles Bruttoinlandsprodukt</t>
  </si>
  <si>
    <t>1970:2006</t>
  </si>
  <si>
    <t>1981:2006</t>
  </si>
  <si>
    <t>2007/02</t>
  </si>
  <si>
    <t>Vergleichstabelle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</si>
</sst>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_-* #,##0&quot; €&quot;_-;\-* #,##0&quot; €&quot;_-;_-* \-??&quot; €&quot;_-;_-@_-"/>
    <numFmt numFmtId="166" formatCode="0.0%"/>
    <numFmt numFmtId="167" formatCode="0.0"/>
    <numFmt numFmtId="168" formatCode="0.000"/>
    <numFmt numFmtId="169" formatCode="&quot;Ja&quot;;&quot;Ja&quot;;&quot;Nein&quot;"/>
    <numFmt numFmtId="170" formatCode="&quot;Wahr&quot;;&quot;Wahr&quot;;&quot;Falsch&quot;"/>
    <numFmt numFmtId="171" formatCode="&quot;Ein&quot;;&quot;Ein&quot;;&quot;Aus&quot;"/>
    <numFmt numFmtId="172" formatCode="[$€-2]\ #,##0.00_);[Red]\([$€-2]\ #,##0.00\)"/>
  </numFmts>
  <fonts count="34">
    <font>
      <sz val="10"/>
      <name val="Arial"/>
      <family val="2"/>
    </font>
    <font>
      <b/>
      <sz val="9"/>
      <color indexed="9"/>
      <name val="Arial"/>
      <family val="2"/>
    </font>
    <font>
      <sz val="9"/>
      <color indexed="9"/>
      <name val="Arial"/>
      <family val="2"/>
    </font>
    <font>
      <sz val="8"/>
      <color indexed="53"/>
      <name val="Arial"/>
      <family val="2"/>
    </font>
    <font>
      <b/>
      <sz val="8"/>
      <color indexed="8"/>
      <name val="Times New Roman"/>
      <family val="1"/>
    </font>
    <font>
      <sz val="12"/>
      <color indexed="8"/>
      <name val="Times New Roman"/>
      <family val="1"/>
    </font>
    <font>
      <b/>
      <sz val="8"/>
      <color indexed="53"/>
      <name val="Arial"/>
      <family val="2"/>
    </font>
    <font>
      <sz val="8"/>
      <color indexed="8"/>
      <name val="Times New Roman"/>
      <family val="1"/>
    </font>
    <font>
      <sz val="10"/>
      <color indexed="9"/>
      <name val="Arial"/>
      <family val="2"/>
    </font>
    <font>
      <u val="single"/>
      <sz val="10"/>
      <color indexed="9"/>
      <name val="Arial"/>
      <family val="2"/>
    </font>
    <font>
      <u val="single"/>
      <sz val="10"/>
      <color indexed="12"/>
      <name val="Arial"/>
      <family val="2"/>
    </font>
    <font>
      <b/>
      <sz val="9"/>
      <color indexed="13"/>
      <name val="Arial"/>
      <family val="2"/>
    </font>
    <font>
      <b/>
      <sz val="9"/>
      <color indexed="51"/>
      <name val="Arial"/>
      <family val="2"/>
    </font>
    <font>
      <b/>
      <sz val="10"/>
      <color indexed="8"/>
      <name val="Arial"/>
      <family val="2"/>
    </font>
    <font>
      <b/>
      <sz val="10"/>
      <name val="Arial"/>
      <family val="2"/>
    </font>
    <font>
      <sz val="8"/>
      <name val="Arial"/>
      <family val="2"/>
    </font>
    <font>
      <sz val="12.4"/>
      <name val="Arial"/>
      <family val="5"/>
    </font>
    <font>
      <b/>
      <sz val="12"/>
      <name val="Arial"/>
      <family val="5"/>
    </font>
    <font>
      <b/>
      <sz val="9"/>
      <name val="Arial"/>
      <family val="2"/>
    </font>
    <font>
      <sz val="9"/>
      <name val="Arial"/>
      <family val="2"/>
    </font>
    <font>
      <sz val="8"/>
      <color indexed="23"/>
      <name val="Arial"/>
      <family val="2"/>
    </font>
    <font>
      <sz val="10"/>
      <color indexed="23"/>
      <name val="Arial"/>
      <family val="2"/>
    </font>
    <font>
      <sz val="9"/>
      <color indexed="23"/>
      <name val="Arial"/>
      <family val="2"/>
    </font>
    <font>
      <sz val="7.5"/>
      <name val="Arial"/>
      <family val="2"/>
    </font>
    <font>
      <b/>
      <sz val="18"/>
      <name val="Arial"/>
      <family val="2"/>
    </font>
    <font>
      <b/>
      <sz val="12"/>
      <color indexed="9"/>
      <name val="Arial"/>
      <family val="2"/>
    </font>
    <font>
      <u val="single"/>
      <sz val="8"/>
      <color indexed="9"/>
      <name val="Arial"/>
      <family val="2"/>
    </font>
    <font>
      <sz val="8"/>
      <color indexed="9"/>
      <name val="Arial"/>
      <family val="2"/>
    </font>
    <font>
      <u val="single"/>
      <sz val="10"/>
      <color indexed="36"/>
      <name val="Arial"/>
      <family val="2"/>
    </font>
    <font>
      <vertAlign val="superscript"/>
      <sz val="7.5"/>
      <color indexed="9"/>
      <name val="Arial"/>
      <family val="2"/>
    </font>
    <font>
      <sz val="8"/>
      <name val="Tahoma"/>
      <family val="0"/>
    </font>
    <font>
      <b/>
      <sz val="8"/>
      <name val="Tahoma"/>
      <family val="0"/>
    </font>
    <font>
      <b/>
      <sz val="17.25"/>
      <name val="Arial"/>
      <family val="2"/>
    </font>
    <font>
      <b/>
      <sz val="8"/>
      <name val="Arial"/>
      <family val="2"/>
    </font>
  </fonts>
  <fills count="12">
    <fill>
      <patternFill/>
    </fill>
    <fill>
      <patternFill patternType="gray125"/>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61"/>
        <bgColor indexed="64"/>
      </patternFill>
    </fill>
    <fill>
      <patternFill patternType="solid">
        <fgColor indexed="53"/>
        <bgColor indexed="64"/>
      </patternFill>
    </fill>
  </fills>
  <borders count="24">
    <border>
      <left/>
      <right/>
      <top/>
      <bottom/>
      <diagonal/>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9" fontId="0" fillId="0" borderId="0" applyFill="0" applyBorder="0" applyAlignment="0" applyProtection="0"/>
    <xf numFmtId="164" fontId="0" fillId="0" borderId="0" applyFill="0" applyBorder="0" applyAlignment="0" applyProtection="0"/>
    <xf numFmtId="42" fontId="0" fillId="0" borderId="0" applyFill="0" applyBorder="0" applyAlignment="0" applyProtection="0"/>
  </cellStyleXfs>
  <cellXfs count="140">
    <xf numFmtId="0" fontId="0" fillId="0" borderId="0" xfId="0" applyAlignment="1">
      <alignment/>
    </xf>
    <xf numFmtId="0" fontId="0" fillId="2" borderId="1" xfId="0" applyFill="1" applyBorder="1" applyAlignment="1">
      <alignment horizontal="left"/>
    </xf>
    <xf numFmtId="0" fontId="1" fillId="2" borderId="2" xfId="0" applyFont="1" applyFill="1" applyBorder="1" applyAlignment="1">
      <alignment horizontal="left"/>
    </xf>
    <xf numFmtId="0" fontId="2" fillId="2" borderId="2" xfId="0" applyFont="1" applyFill="1" applyBorder="1" applyAlignment="1">
      <alignment horizontal="left"/>
    </xf>
    <xf numFmtId="0" fontId="2" fillId="2" borderId="0" xfId="0" applyFont="1" applyFill="1" applyBorder="1" applyAlignment="1">
      <alignment horizontal="left"/>
    </xf>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0" xfId="0" applyFont="1" applyFill="1" applyBorder="1" applyAlignment="1">
      <alignment horizontal="left"/>
    </xf>
    <xf numFmtId="0" fontId="0" fillId="2" borderId="4" xfId="0" applyFill="1" applyBorder="1" applyAlignment="1">
      <alignment horizontal="left"/>
    </xf>
    <xf numFmtId="0" fontId="2" fillId="2" borderId="5" xfId="0" applyFont="1" applyFill="1" applyBorder="1" applyAlignment="1">
      <alignment horizontal="left"/>
    </xf>
    <xf numFmtId="0" fontId="1" fillId="2" borderId="4" xfId="0" applyFont="1" applyFill="1" applyBorder="1" applyAlignment="1">
      <alignment horizontal="left"/>
    </xf>
    <xf numFmtId="0" fontId="9" fillId="2" borderId="5" xfId="18" applyNumberFormat="1" applyFont="1" applyFill="1" applyBorder="1" applyAlignment="1" applyProtection="1">
      <alignment horizontal="left"/>
      <protection/>
    </xf>
    <xf numFmtId="0" fontId="9" fillId="2" borderId="0" xfId="18" applyNumberFormat="1" applyFont="1" applyFill="1" applyBorder="1" applyAlignment="1" applyProtection="1">
      <alignment horizontal="left"/>
      <protection/>
    </xf>
    <xf numFmtId="0" fontId="0" fillId="2" borderId="6" xfId="0" applyFill="1" applyBorder="1" applyAlignment="1">
      <alignment horizontal="left" wrapText="1"/>
    </xf>
    <xf numFmtId="0" fontId="2" fillId="2" borderId="7" xfId="0" applyFont="1" applyFill="1" applyBorder="1" applyAlignment="1">
      <alignment horizontal="left" wrapText="1"/>
    </xf>
    <xf numFmtId="0" fontId="1" fillId="2" borderId="7" xfId="0" applyFont="1" applyFill="1" applyBorder="1" applyAlignment="1">
      <alignment horizontal="left" wrapText="1"/>
    </xf>
    <xf numFmtId="0" fontId="9" fillId="2" borderId="8" xfId="18" applyNumberFormat="1" applyFont="1" applyFill="1" applyBorder="1" applyAlignment="1" applyProtection="1">
      <alignment horizontal="left" vertical="top"/>
      <protection/>
    </xf>
    <xf numFmtId="0" fontId="11" fillId="2" borderId="7" xfId="0" applyFont="1" applyFill="1" applyBorder="1" applyAlignment="1">
      <alignment horizontal="left" wrapText="1"/>
    </xf>
    <xf numFmtId="0" fontId="12" fillId="2" borderId="6" xfId="0" applyFont="1" applyFill="1" applyBorder="1" applyAlignment="1">
      <alignment horizontal="left" wrapText="1"/>
    </xf>
    <xf numFmtId="0" fontId="9" fillId="2" borderId="7" xfId="18" applyNumberFormat="1" applyFont="1" applyFill="1" applyBorder="1" applyAlignment="1" applyProtection="1">
      <alignment horizontal="left" vertical="top"/>
      <protection/>
    </xf>
    <xf numFmtId="0" fontId="12" fillId="2" borderId="7" xfId="0" applyFont="1" applyFill="1" applyBorder="1" applyAlignment="1">
      <alignment horizontal="left" wrapText="1"/>
    </xf>
    <xf numFmtId="17" fontId="13" fillId="3" borderId="4" xfId="0" applyNumberFormat="1" applyFont="1" applyFill="1" applyBorder="1" applyAlignment="1">
      <alignment horizontal="left"/>
    </xf>
    <xf numFmtId="165" fontId="0" fillId="4" borderId="0" xfId="20" applyNumberFormat="1" applyFont="1" applyFill="1" applyBorder="1" applyAlignment="1" applyProtection="1">
      <alignment/>
      <protection/>
    </xf>
    <xf numFmtId="0" fontId="10" fillId="4" borderId="0" xfId="18" applyNumberFormat="1" applyFont="1" applyFill="1" applyBorder="1" applyAlignment="1" applyProtection="1">
      <alignment/>
      <protection/>
    </xf>
    <xf numFmtId="165" fontId="0" fillId="5" borderId="0" xfId="20" applyNumberFormat="1" applyFont="1" applyFill="1" applyBorder="1" applyAlignment="1" applyProtection="1">
      <alignment horizontal="center"/>
      <protection/>
    </xf>
    <xf numFmtId="165" fontId="14" fillId="5" borderId="0" xfId="20" applyNumberFormat="1" applyFont="1" applyFill="1" applyBorder="1" applyAlignment="1" applyProtection="1">
      <alignment horizontal="center"/>
      <protection/>
    </xf>
    <xf numFmtId="3" fontId="0" fillId="4" borderId="0" xfId="0" applyNumberFormat="1" applyFill="1" applyBorder="1" applyAlignment="1">
      <alignment/>
    </xf>
    <xf numFmtId="165" fontId="0" fillId="6" borderId="0" xfId="20" applyNumberFormat="1" applyFont="1" applyFill="1" applyBorder="1" applyAlignment="1" applyProtection="1">
      <alignment/>
      <protection/>
    </xf>
    <xf numFmtId="165" fontId="0" fillId="7" borderId="4" xfId="20" applyNumberFormat="1" applyFont="1" applyFill="1" applyBorder="1" applyAlignment="1" applyProtection="1">
      <alignment/>
      <protection/>
    </xf>
    <xf numFmtId="165" fontId="0" fillId="7" borderId="0" xfId="20" applyNumberFormat="1" applyFont="1" applyFill="1" applyBorder="1" applyAlignment="1" applyProtection="1">
      <alignment/>
      <protection/>
    </xf>
    <xf numFmtId="166" fontId="0" fillId="8" borderId="0" xfId="19" applyNumberFormat="1" applyFont="1" applyFill="1" applyBorder="1" applyAlignment="1" applyProtection="1">
      <alignment/>
      <protection/>
    </xf>
    <xf numFmtId="166" fontId="0" fillId="5" borderId="0" xfId="19" applyNumberFormat="1" applyFont="1" applyFill="1" applyBorder="1" applyAlignment="1" applyProtection="1">
      <alignment/>
      <protection/>
    </xf>
    <xf numFmtId="165" fontId="15" fillId="7" borderId="0" xfId="20" applyNumberFormat="1" applyFont="1" applyFill="1" applyBorder="1" applyAlignment="1" applyProtection="1">
      <alignment/>
      <protection/>
    </xf>
    <xf numFmtId="165" fontId="15" fillId="7" borderId="4" xfId="0" applyNumberFormat="1" applyFont="1" applyFill="1" applyBorder="1" applyAlignment="1">
      <alignment/>
    </xf>
    <xf numFmtId="166" fontId="14" fillId="8" borderId="0" xfId="19" applyNumberFormat="1" applyFont="1" applyFill="1" applyBorder="1" applyAlignment="1" applyProtection="1">
      <alignment/>
      <protection/>
    </xf>
    <xf numFmtId="3" fontId="0" fillId="0" borderId="0" xfId="0" applyNumberFormat="1" applyAlignment="1">
      <alignment/>
    </xf>
    <xf numFmtId="166" fontId="14" fillId="5" borderId="0" xfId="19" applyNumberFormat="1" applyFont="1" applyFill="1" applyBorder="1" applyAlignment="1" applyProtection="1">
      <alignment/>
      <protection/>
    </xf>
    <xf numFmtId="3" fontId="0" fillId="4" borderId="0" xfId="0" applyNumberFormat="1" applyFill="1" applyAlignment="1">
      <alignment/>
    </xf>
    <xf numFmtId="0" fontId="0" fillId="0" borderId="0" xfId="0" applyBorder="1" applyAlignment="1">
      <alignment/>
    </xf>
    <xf numFmtId="0" fontId="19" fillId="0" borderId="0" xfId="0" applyFont="1" applyBorder="1" applyAlignment="1">
      <alignment/>
    </xf>
    <xf numFmtId="2" fontId="22" fillId="0" borderId="0" xfId="0" applyNumberFormat="1" applyFont="1" applyBorder="1" applyAlignment="1">
      <alignment horizontal="right" wrapText="1"/>
    </xf>
    <xf numFmtId="0" fontId="22" fillId="0" borderId="0" xfId="0" applyFont="1" applyBorder="1" applyAlignment="1">
      <alignment/>
    </xf>
    <xf numFmtId="0" fontId="0" fillId="0" borderId="0" xfId="0" applyBorder="1" applyAlignment="1">
      <alignment horizontal="center" wrapText="1"/>
    </xf>
    <xf numFmtId="0" fontId="24" fillId="0" borderId="0" xfId="0" applyFont="1" applyAlignment="1">
      <alignment/>
    </xf>
    <xf numFmtId="0" fontId="8" fillId="2" borderId="0" xfId="0" applyFont="1" applyFill="1" applyBorder="1" applyAlignment="1">
      <alignment horizontal="left" wrapText="1"/>
    </xf>
    <xf numFmtId="0" fontId="8" fillId="9" borderId="0" xfId="0" applyFont="1" applyFill="1" applyBorder="1" applyAlignment="1">
      <alignment/>
    </xf>
    <xf numFmtId="0" fontId="27" fillId="9" borderId="0" xfId="0" applyFont="1" applyFill="1" applyBorder="1" applyAlignment="1">
      <alignment wrapText="1"/>
    </xf>
    <xf numFmtId="0" fontId="2" fillId="9" borderId="0" xfId="0" applyFont="1" applyFill="1" applyBorder="1" applyAlignment="1">
      <alignment textRotation="90" wrapText="1"/>
    </xf>
    <xf numFmtId="0" fontId="2" fillId="9" borderId="0" xfId="0" applyFont="1" applyFill="1" applyBorder="1" applyAlignment="1">
      <alignment horizontal="center" textRotation="90" wrapText="1"/>
    </xf>
    <xf numFmtId="0" fontId="8" fillId="10" borderId="0" xfId="0" applyFont="1" applyFill="1" applyBorder="1" applyAlignment="1">
      <alignment horizontal="centerContinuous"/>
    </xf>
    <xf numFmtId="0" fontId="20" fillId="10" borderId="0" xfId="0" applyFont="1" applyFill="1" applyBorder="1" applyAlignment="1">
      <alignment horizontal="centerContinuous" vertical="center" wrapText="1"/>
    </xf>
    <xf numFmtId="2" fontId="18" fillId="0" borderId="0" xfId="0" applyNumberFormat="1" applyFont="1" applyBorder="1" applyAlignment="1">
      <alignment horizontal="right" wrapText="1"/>
    </xf>
    <xf numFmtId="0" fontId="14" fillId="0" borderId="0" xfId="0" applyFont="1" applyBorder="1" applyAlignment="1">
      <alignment/>
    </xf>
    <xf numFmtId="167" fontId="14" fillId="0" borderId="0" xfId="0" applyNumberFormat="1" applyFont="1" applyBorder="1" applyAlignment="1">
      <alignment/>
    </xf>
    <xf numFmtId="166" fontId="0" fillId="0" borderId="0" xfId="19" applyNumberFormat="1" applyBorder="1" applyAlignment="1">
      <alignment horizontal="right" wrapText="1"/>
    </xf>
    <xf numFmtId="2" fontId="18" fillId="0" borderId="0" xfId="0" applyNumberFormat="1" applyFont="1" applyBorder="1" applyAlignment="1">
      <alignment/>
    </xf>
    <xf numFmtId="0" fontId="20" fillId="9" borderId="0" xfId="0" applyFont="1" applyFill="1" applyBorder="1" applyAlignment="1">
      <alignment horizontal="center" wrapText="1"/>
    </xf>
    <xf numFmtId="0" fontId="0" fillId="0" borderId="0" xfId="0" applyAlignment="1">
      <alignment/>
    </xf>
    <xf numFmtId="2" fontId="14" fillId="0" borderId="0" xfId="0" applyNumberFormat="1" applyFont="1" applyBorder="1" applyAlignment="1">
      <alignment/>
    </xf>
    <xf numFmtId="0" fontId="8" fillId="9" borderId="9" xfId="0" applyFont="1" applyFill="1" applyBorder="1" applyAlignment="1">
      <alignment/>
    </xf>
    <xf numFmtId="0" fontId="8" fillId="9" borderId="10" xfId="0" applyFont="1" applyFill="1" applyBorder="1" applyAlignment="1">
      <alignment/>
    </xf>
    <xf numFmtId="0" fontId="8" fillId="9" borderId="9" xfId="0" applyFont="1" applyFill="1" applyBorder="1" applyAlignment="1">
      <alignment/>
    </xf>
    <xf numFmtId="0" fontId="2" fillId="9" borderId="10" xfId="0" applyFont="1" applyFill="1" applyBorder="1" applyAlignment="1">
      <alignment textRotation="90" wrapText="1"/>
    </xf>
    <xf numFmtId="0" fontId="8" fillId="9" borderId="10" xfId="0" applyFont="1" applyFill="1" applyBorder="1" applyAlignment="1">
      <alignment horizontal="center"/>
    </xf>
    <xf numFmtId="0" fontId="19" fillId="0" borderId="9" xfId="0" applyFont="1" applyBorder="1" applyAlignment="1">
      <alignment horizontal="right" vertical="top" wrapText="1"/>
    </xf>
    <xf numFmtId="0" fontId="0" fillId="0" borderId="10" xfId="0" applyBorder="1" applyAlignment="1">
      <alignment/>
    </xf>
    <xf numFmtId="166" fontId="0" fillId="0" borderId="10" xfId="0" applyNumberFormat="1" applyBorder="1" applyAlignment="1">
      <alignment/>
    </xf>
    <xf numFmtId="0" fontId="0" fillId="0" borderId="9"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1" fillId="0" borderId="0" xfId="0" applyFont="1" applyBorder="1" applyAlignment="1">
      <alignment/>
    </xf>
    <xf numFmtId="0" fontId="1" fillId="9" borderId="9" xfId="0" applyFont="1" applyFill="1" applyBorder="1" applyAlignment="1">
      <alignment horizontal="center" wrapText="1"/>
    </xf>
    <xf numFmtId="0" fontId="20" fillId="9" borderId="10" xfId="0" applyFont="1" applyFill="1" applyBorder="1" applyAlignment="1">
      <alignment horizontal="center" wrapText="1"/>
    </xf>
    <xf numFmtId="0" fontId="1" fillId="9" borderId="9" xfId="0" applyFont="1" applyFill="1" applyBorder="1" applyAlignment="1">
      <alignment horizontal="center" vertical="center" wrapText="1"/>
    </xf>
    <xf numFmtId="0" fontId="20" fillId="10" borderId="10" xfId="0" applyFont="1" applyFill="1" applyBorder="1" applyAlignment="1">
      <alignment horizontal="centerContinuous" vertical="center" wrapText="1"/>
    </xf>
    <xf numFmtId="2" fontId="22" fillId="0" borderId="10" xfId="0" applyNumberFormat="1" applyFont="1" applyBorder="1" applyAlignment="1">
      <alignment horizontal="right" wrapText="1"/>
    </xf>
    <xf numFmtId="0" fontId="21" fillId="0" borderId="10" xfId="0" applyFont="1" applyBorder="1" applyAlignment="1">
      <alignment/>
    </xf>
    <xf numFmtId="0" fontId="0" fillId="0" borderId="9" xfId="0" applyBorder="1" applyAlignment="1">
      <alignment horizontal="center" wrapText="1"/>
    </xf>
    <xf numFmtId="0" fontId="0" fillId="0" borderId="10" xfId="0" applyBorder="1" applyAlignment="1">
      <alignment horizontal="center" wrapText="1"/>
    </xf>
    <xf numFmtId="0" fontId="23" fillId="0" borderId="11" xfId="0" applyFont="1" applyBorder="1" applyAlignment="1">
      <alignment horizontal="lef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8" fillId="9" borderId="0" xfId="0" applyFont="1" applyFill="1" applyBorder="1" applyAlignment="1">
      <alignment horizontal="centerContinuous"/>
    </xf>
    <xf numFmtId="22" fontId="27" fillId="9" borderId="0" xfId="0" applyNumberFormat="1" applyFont="1" applyFill="1" applyBorder="1" applyAlignment="1">
      <alignment horizontal="centerContinuous"/>
    </xf>
    <xf numFmtId="0" fontId="25" fillId="9" borderId="14" xfId="0" applyFont="1" applyFill="1" applyBorder="1" applyAlignment="1">
      <alignment horizontal="centerContinuous"/>
    </xf>
    <xf numFmtId="0" fontId="8" fillId="9" borderId="9" xfId="0" applyFont="1" applyFill="1" applyBorder="1" applyAlignment="1">
      <alignment horizontal="centerContinuous"/>
    </xf>
    <xf numFmtId="0" fontId="8" fillId="9" borderId="10" xfId="0" applyFont="1" applyFill="1" applyBorder="1" applyAlignment="1">
      <alignment horizontal="centerContinuous"/>
    </xf>
    <xf numFmtId="0" fontId="27" fillId="9" borderId="10" xfId="0" applyFont="1" applyFill="1" applyBorder="1" applyAlignment="1">
      <alignment wrapText="1"/>
    </xf>
    <xf numFmtId="0" fontId="19" fillId="0" borderId="9" xfId="0" applyFont="1" applyBorder="1" applyAlignment="1">
      <alignment/>
    </xf>
    <xf numFmtId="166" fontId="0" fillId="0" borderId="10" xfId="19" applyNumberFormat="1" applyBorder="1" applyAlignment="1">
      <alignment horizontal="right" wrapText="1"/>
    </xf>
    <xf numFmtId="0" fontId="8" fillId="9" borderId="10" xfId="0" applyFont="1" applyFill="1" applyBorder="1" applyAlignment="1">
      <alignment/>
    </xf>
    <xf numFmtId="0" fontId="25" fillId="9" borderId="15" xfId="0" applyFont="1" applyFill="1" applyBorder="1" applyAlignment="1">
      <alignment horizontal="centerContinuous"/>
    </xf>
    <xf numFmtId="0" fontId="25" fillId="9" borderId="16" xfId="0" applyFont="1" applyFill="1" applyBorder="1" applyAlignment="1">
      <alignment horizontal="centerContinuous"/>
    </xf>
    <xf numFmtId="0" fontId="27" fillId="9" borderId="1" xfId="0" applyFont="1" applyFill="1" applyBorder="1" applyAlignment="1">
      <alignment horizontal="center" vertical="top" wrapText="1"/>
    </xf>
    <xf numFmtId="0" fontId="27" fillId="9" borderId="4" xfId="0" applyFont="1" applyFill="1" applyBorder="1" applyAlignment="1">
      <alignment horizontal="center" vertical="top" wrapText="1"/>
    </xf>
    <xf numFmtId="167" fontId="0" fillId="0" borderId="0" xfId="0" applyNumberFormat="1" applyAlignment="1">
      <alignment/>
    </xf>
    <xf numFmtId="166" fontId="0" fillId="0" borderId="0" xfId="19" applyNumberFormat="1" applyAlignment="1">
      <alignment/>
    </xf>
    <xf numFmtId="2" fontId="0" fillId="0" borderId="0" xfId="0" applyNumberFormat="1" applyAlignment="1">
      <alignment/>
    </xf>
    <xf numFmtId="168" fontId="0" fillId="0" borderId="0" xfId="0" applyNumberFormat="1" applyAlignment="1">
      <alignment/>
    </xf>
    <xf numFmtId="2" fontId="0" fillId="0" borderId="17" xfId="0" applyNumberFormat="1" applyBorder="1" applyAlignment="1">
      <alignment/>
    </xf>
    <xf numFmtId="0" fontId="0" fillId="0" borderId="18" xfId="0" applyBorder="1" applyAlignment="1">
      <alignment/>
    </xf>
    <xf numFmtId="2" fontId="0" fillId="0" borderId="18" xfId="0" applyNumberFormat="1" applyBorder="1" applyAlignment="1">
      <alignment/>
    </xf>
    <xf numFmtId="2" fontId="0" fillId="0" borderId="19" xfId="0" applyNumberFormat="1" applyBorder="1" applyAlignment="1">
      <alignment/>
    </xf>
    <xf numFmtId="166" fontId="0" fillId="0" borderId="20" xfId="19" applyNumberFormat="1" applyBorder="1" applyAlignment="1">
      <alignment/>
    </xf>
    <xf numFmtId="2" fontId="0" fillId="0" borderId="20" xfId="0" applyNumberFormat="1" applyBorder="1" applyAlignment="1">
      <alignment/>
    </xf>
    <xf numFmtId="12" fontId="0" fillId="0" borderId="21" xfId="19" applyNumberFormat="1" applyBorder="1" applyAlignment="1">
      <alignment/>
    </xf>
    <xf numFmtId="0" fontId="10" fillId="4" borderId="0" xfId="18" applyNumberFormat="1" applyFill="1" applyBorder="1" applyAlignment="1" applyProtection="1">
      <alignment/>
      <protection/>
    </xf>
    <xf numFmtId="0" fontId="3" fillId="2" borderId="7" xfId="0" applyFont="1" applyFill="1" applyBorder="1" applyAlignment="1">
      <alignment horizontal="left" textRotation="90" wrapText="1"/>
    </xf>
    <xf numFmtId="0" fontId="6" fillId="2" borderId="7" xfId="0" applyFont="1" applyFill="1" applyBorder="1" applyAlignment="1">
      <alignment horizontal="left" textRotation="90" wrapText="1"/>
    </xf>
    <xf numFmtId="0" fontId="14" fillId="0" borderId="0" xfId="0" applyFont="1" applyAlignment="1">
      <alignment horizontal="left" wrapText="1"/>
    </xf>
    <xf numFmtId="0" fontId="0" fillId="0" borderId="0" xfId="0" applyAlignment="1">
      <alignment horizontal="left" wrapText="1"/>
    </xf>
    <xf numFmtId="0" fontId="27" fillId="9" borderId="22" xfId="0" applyFont="1" applyFill="1" applyBorder="1" applyAlignment="1">
      <alignment horizontal="center" vertical="top" wrapText="1"/>
    </xf>
    <xf numFmtId="0" fontId="27" fillId="9" borderId="23" xfId="0" applyFont="1" applyFill="1" applyBorder="1" applyAlignment="1">
      <alignment horizontal="center" vertical="top" wrapText="1"/>
    </xf>
    <xf numFmtId="0" fontId="2" fillId="9" borderId="9" xfId="0" applyFont="1" applyFill="1" applyBorder="1" applyAlignment="1">
      <alignment horizontal="center" wrapText="1"/>
    </xf>
    <xf numFmtId="0" fontId="2" fillId="9" borderId="0" xfId="0" applyFont="1" applyFill="1" applyBorder="1" applyAlignment="1">
      <alignment horizontal="center" wrapText="1"/>
    </xf>
    <xf numFmtId="0" fontId="2" fillId="9" borderId="10" xfId="0" applyFont="1" applyFill="1" applyBorder="1" applyAlignment="1">
      <alignment horizontal="center" wrapText="1"/>
    </xf>
    <xf numFmtId="0" fontId="8" fillId="9" borderId="9" xfId="0" applyFont="1" applyFill="1" applyBorder="1" applyAlignment="1">
      <alignment horizontal="center" wrapText="1"/>
    </xf>
    <xf numFmtId="0" fontId="8" fillId="9" borderId="0" xfId="0" applyFont="1" applyFill="1" applyBorder="1" applyAlignment="1">
      <alignment horizontal="center" wrapText="1"/>
    </xf>
    <xf numFmtId="0" fontId="8" fillId="9" borderId="10" xfId="0" applyFont="1" applyFill="1" applyBorder="1" applyAlignment="1">
      <alignment horizontal="center" wrapText="1"/>
    </xf>
    <xf numFmtId="0" fontId="27" fillId="9" borderId="1" xfId="0" applyFont="1" applyFill="1" applyBorder="1" applyAlignment="1">
      <alignment horizontal="center" vertical="top" wrapText="1"/>
    </xf>
    <xf numFmtId="0" fontId="27" fillId="9" borderId="4" xfId="0" applyFont="1" applyFill="1" applyBorder="1" applyAlignment="1">
      <alignment horizontal="center" vertical="top" wrapText="1"/>
    </xf>
    <xf numFmtId="0" fontId="25" fillId="9" borderId="15" xfId="0" applyFont="1" applyFill="1" applyBorder="1" applyAlignment="1">
      <alignment horizontal="center"/>
    </xf>
    <xf numFmtId="0" fontId="25" fillId="9" borderId="16" xfId="0" applyFont="1" applyFill="1" applyBorder="1" applyAlignment="1">
      <alignment horizontal="center"/>
    </xf>
    <xf numFmtId="0" fontId="25" fillId="9" borderId="14" xfId="0" applyFont="1" applyFill="1" applyBorder="1" applyAlignment="1">
      <alignment horizontal="center"/>
    </xf>
    <xf numFmtId="0" fontId="26" fillId="9" borderId="9" xfId="18" applyNumberFormat="1" applyFont="1" applyFill="1" applyBorder="1" applyAlignment="1" applyProtection="1">
      <alignment horizontal="center" wrapText="1"/>
      <protection/>
    </xf>
    <xf numFmtId="0" fontId="26" fillId="9" borderId="0" xfId="18" applyNumberFormat="1" applyFont="1" applyFill="1" applyBorder="1" applyAlignment="1" applyProtection="1">
      <alignment horizontal="center" wrapText="1"/>
      <protection/>
    </xf>
    <xf numFmtId="0" fontId="26" fillId="9" borderId="10" xfId="18" applyNumberFormat="1" applyFont="1" applyFill="1" applyBorder="1" applyAlignment="1" applyProtection="1">
      <alignment horizontal="center" wrapText="1"/>
      <protection/>
    </xf>
    <xf numFmtId="0" fontId="25" fillId="9" borderId="15" xfId="0" applyFont="1" applyFill="1" applyBorder="1" applyAlignment="1">
      <alignment horizontal="center" wrapText="1"/>
    </xf>
    <xf numFmtId="0" fontId="25" fillId="9" borderId="16" xfId="0" applyFont="1" applyFill="1" applyBorder="1" applyAlignment="1">
      <alignment horizontal="center" wrapText="1"/>
    </xf>
    <xf numFmtId="0" fontId="25" fillId="9" borderId="14" xfId="0" applyFont="1" applyFill="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9"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5" fontId="0" fillId="11" borderId="0" xfId="0" applyNumberFormat="1" applyFill="1" applyAlignment="1">
      <alignment/>
    </xf>
    <xf numFmtId="9" fontId="0" fillId="11" borderId="0" xfId="0" applyNumberFormat="1" applyFill="1" applyAlignment="1">
      <alignment/>
    </xf>
    <xf numFmtId="0" fontId="12" fillId="2" borderId="0" xfId="0" applyFont="1" applyFill="1" applyBorder="1" applyAlignment="1">
      <alignment horizontal="left" wrapText="1"/>
    </xf>
    <xf numFmtId="0" fontId="0" fillId="0" borderId="0" xfId="0"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Die Geldmengenentwicklung in Deutschland</a:t>
            </a:r>
          </a:p>
        </c:rich>
      </c:tx>
      <c:layout/>
      <c:spPr>
        <a:noFill/>
        <a:ln>
          <a:noFill/>
        </a:ln>
      </c:spPr>
    </c:title>
    <c:plotArea>
      <c:layout>
        <c:manualLayout>
          <c:xMode val="edge"/>
          <c:yMode val="edge"/>
          <c:x val="0.01075"/>
          <c:y val="0.1065"/>
          <c:w val="0.9785"/>
          <c:h val="0.82975"/>
        </c:manualLayout>
      </c:layout>
      <c:lineChart>
        <c:grouping val="standard"/>
        <c:varyColors val="0"/>
        <c:ser>
          <c:idx val="0"/>
          <c:order val="0"/>
          <c:tx>
            <c:strRef>
              <c:f>Tabelle1!$B$6</c:f>
              <c:strCache>
                <c:ptCount val="1"/>
                <c:pt idx="0">
                  <c:v>umlaufendes Bargeld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240" b="0" i="0" u="none" baseline="0">
                      <a:latin typeface="Arial"/>
                      <a:ea typeface="Arial"/>
                      <a:cs typeface="Arial"/>
                    </a:defRPr>
                  </a:pPr>
                </a:p>
              </c:txPr>
              <c:numFmt formatCode="General" sourceLinked="1"/>
              <c:dLblPos val="t"/>
              <c:showLegendKey val="0"/>
              <c:showVal val="0"/>
              <c:showBubbleSize val="0"/>
              <c:showCatName val="0"/>
              <c:showSerName val="0"/>
              <c:showPercent val="0"/>
            </c:dLbl>
            <c:numFmt formatCode="General" sourceLinked="1"/>
            <c:txPr>
              <a:bodyPr vert="horz" rot="0" anchor="ctr"/>
              <a:lstStyle/>
              <a:p>
                <a:pPr algn="ctr">
                  <a:defRPr lang="en-US" cap="none" sz="1240" b="0" i="0" u="none" baseline="0">
                    <a:latin typeface="Arial"/>
                    <a:ea typeface="Arial"/>
                    <a:cs typeface="Arial"/>
                  </a:defRPr>
                </a:pPr>
              </a:p>
            </c:txPr>
            <c:dLblPos val="t"/>
            <c:showLegendKey val="0"/>
            <c:showVal val="0"/>
            <c:showBubbleSize val="0"/>
            <c:showCatName val="0"/>
            <c:showSerName val="0"/>
            <c:showLeaderLines val="1"/>
            <c:showPercent val="0"/>
          </c:dLbls>
          <c:cat>
            <c:strRef>
              <c:f>Tabelle1!$A$8:$A$31</c:f>
              <c:strCache>
                <c:ptCount val="24"/>
                <c:pt idx="0">
                  <c:v>38367</c:v>
                </c:pt>
                <c:pt idx="1">
                  <c:v>38398</c:v>
                </c:pt>
                <c:pt idx="2">
                  <c:v>38426</c:v>
                </c:pt>
                <c:pt idx="3">
                  <c:v>38457</c:v>
                </c:pt>
                <c:pt idx="4">
                  <c:v>38487</c:v>
                </c:pt>
                <c:pt idx="5">
                  <c:v>38518</c:v>
                </c:pt>
                <c:pt idx="6">
                  <c:v>38548</c:v>
                </c:pt>
                <c:pt idx="7">
                  <c:v>38579</c:v>
                </c:pt>
                <c:pt idx="8">
                  <c:v>38610</c:v>
                </c:pt>
                <c:pt idx="9">
                  <c:v>38640</c:v>
                </c:pt>
                <c:pt idx="10">
                  <c:v>38671</c:v>
                </c:pt>
                <c:pt idx="11">
                  <c:v>38701</c:v>
                </c:pt>
                <c:pt idx="12">
                  <c:v>38732</c:v>
                </c:pt>
                <c:pt idx="13">
                  <c:v>38763</c:v>
                </c:pt>
                <c:pt idx="14">
                  <c:v>38791</c:v>
                </c:pt>
                <c:pt idx="15">
                  <c:v>38822</c:v>
                </c:pt>
                <c:pt idx="16">
                  <c:v>38852</c:v>
                </c:pt>
                <c:pt idx="17">
                  <c:v>38883</c:v>
                </c:pt>
                <c:pt idx="18">
                  <c:v>38913</c:v>
                </c:pt>
                <c:pt idx="19">
                  <c:v>38944</c:v>
                </c:pt>
                <c:pt idx="20">
                  <c:v>38975</c:v>
                </c:pt>
                <c:pt idx="21">
                  <c:v>39005</c:v>
                </c:pt>
                <c:pt idx="22">
                  <c:v>39036</c:v>
                </c:pt>
                <c:pt idx="23">
                  <c:v>39066</c:v>
                </c:pt>
              </c:strCache>
            </c:strRef>
          </c:cat>
          <c:val>
            <c:numRef>
              <c:f>Tabelle1!$B$8:$B$31</c:f>
              <c:numCache>
                <c:ptCount val="24"/>
                <c:pt idx="0">
                  <c:v>123900000000</c:v>
                </c:pt>
                <c:pt idx="1">
                  <c:v>124900000000</c:v>
                </c:pt>
                <c:pt idx="2">
                  <c:v>127400000000</c:v>
                </c:pt>
                <c:pt idx="3">
                  <c:v>129700000000</c:v>
                </c:pt>
                <c:pt idx="4">
                  <c:v>130700000000</c:v>
                </c:pt>
                <c:pt idx="5">
                  <c:v>134100000000</c:v>
                </c:pt>
                <c:pt idx="6">
                  <c:v>136300000000</c:v>
                </c:pt>
                <c:pt idx="7">
                  <c:v>135200000000</c:v>
                </c:pt>
                <c:pt idx="8">
                  <c:v>136200000000</c:v>
                </c:pt>
                <c:pt idx="9">
                  <c:v>137200000000</c:v>
                </c:pt>
                <c:pt idx="10">
                  <c:v>139300000000</c:v>
                </c:pt>
                <c:pt idx="11">
                  <c:v>143500000000</c:v>
                </c:pt>
                <c:pt idx="12">
                  <c:v>140600000000</c:v>
                </c:pt>
                <c:pt idx="13">
                  <c:v>141100000000</c:v>
                </c:pt>
                <c:pt idx="14">
                  <c:v>143500000000</c:v>
                </c:pt>
                <c:pt idx="15">
                  <c:v>145500000000</c:v>
                </c:pt>
                <c:pt idx="16">
                  <c:v>146800000000</c:v>
                </c:pt>
                <c:pt idx="17">
                  <c:v>149500000000</c:v>
                </c:pt>
                <c:pt idx="18">
                  <c:v>152100000000</c:v>
                </c:pt>
                <c:pt idx="19">
                  <c:v>151100000000</c:v>
                </c:pt>
                <c:pt idx="20">
                  <c:v>151500000000</c:v>
                </c:pt>
                <c:pt idx="21">
                  <c:v>152900000000</c:v>
                </c:pt>
                <c:pt idx="22">
                  <c:v>154700000000</c:v>
                </c:pt>
                <c:pt idx="23">
                  <c:v>160100000000</c:v>
                </c:pt>
              </c:numCache>
            </c:numRef>
          </c:val>
          <c:smooth val="0"/>
        </c:ser>
        <c:ser>
          <c:idx val="1"/>
          <c:order val="1"/>
          <c:tx>
            <c:strRef>
              <c:f>Tabelle1!$C$6</c:f>
              <c:strCache>
                <c:ptCount val="1"/>
                <c:pt idx="0">
                  <c:v>M1 (ohne Bargeld)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240" b="0" i="0" u="none" baseline="0">
                    <a:latin typeface="Arial"/>
                    <a:ea typeface="Arial"/>
                    <a:cs typeface="Arial"/>
                  </a:defRPr>
                </a:pPr>
              </a:p>
            </c:txPr>
            <c:dLblPos val="t"/>
            <c:showLegendKey val="0"/>
            <c:showVal val="0"/>
            <c:showBubbleSize val="0"/>
            <c:showCatName val="0"/>
            <c:showSerName val="0"/>
            <c:showLeaderLines val="1"/>
            <c:showPercent val="0"/>
          </c:dLbls>
          <c:cat>
            <c:strRef>
              <c:f>Tabelle1!$A$8:$A$31</c:f>
              <c:strCache>
                <c:ptCount val="24"/>
                <c:pt idx="0">
                  <c:v>38367</c:v>
                </c:pt>
                <c:pt idx="1">
                  <c:v>38398</c:v>
                </c:pt>
                <c:pt idx="2">
                  <c:v>38426</c:v>
                </c:pt>
                <c:pt idx="3">
                  <c:v>38457</c:v>
                </c:pt>
                <c:pt idx="4">
                  <c:v>38487</c:v>
                </c:pt>
                <c:pt idx="5">
                  <c:v>38518</c:v>
                </c:pt>
                <c:pt idx="6">
                  <c:v>38548</c:v>
                </c:pt>
                <c:pt idx="7">
                  <c:v>38579</c:v>
                </c:pt>
                <c:pt idx="8">
                  <c:v>38610</c:v>
                </c:pt>
                <c:pt idx="9">
                  <c:v>38640</c:v>
                </c:pt>
                <c:pt idx="10">
                  <c:v>38671</c:v>
                </c:pt>
                <c:pt idx="11">
                  <c:v>38701</c:v>
                </c:pt>
                <c:pt idx="12">
                  <c:v>38732</c:v>
                </c:pt>
                <c:pt idx="13">
                  <c:v>38763</c:v>
                </c:pt>
                <c:pt idx="14">
                  <c:v>38791</c:v>
                </c:pt>
                <c:pt idx="15">
                  <c:v>38822</c:v>
                </c:pt>
                <c:pt idx="16">
                  <c:v>38852</c:v>
                </c:pt>
                <c:pt idx="17">
                  <c:v>38883</c:v>
                </c:pt>
                <c:pt idx="18">
                  <c:v>38913</c:v>
                </c:pt>
                <c:pt idx="19">
                  <c:v>38944</c:v>
                </c:pt>
                <c:pt idx="20">
                  <c:v>38975</c:v>
                </c:pt>
                <c:pt idx="21">
                  <c:v>39005</c:v>
                </c:pt>
                <c:pt idx="22">
                  <c:v>39036</c:v>
                </c:pt>
                <c:pt idx="23">
                  <c:v>39066</c:v>
                </c:pt>
              </c:strCache>
            </c:strRef>
          </c:cat>
          <c:val>
            <c:numRef>
              <c:f>Tabelle1!$C$8:$C$31</c:f>
              <c:numCache>
                <c:ptCount val="24"/>
                <c:pt idx="0">
                  <c:v>679000000000</c:v>
                </c:pt>
                <c:pt idx="1">
                  <c:v>684000000000</c:v>
                </c:pt>
                <c:pt idx="2">
                  <c:v>684100000000</c:v>
                </c:pt>
                <c:pt idx="3">
                  <c:v>686600000000</c:v>
                </c:pt>
                <c:pt idx="4">
                  <c:v>696100000000</c:v>
                </c:pt>
                <c:pt idx="5">
                  <c:v>706300000000</c:v>
                </c:pt>
                <c:pt idx="6">
                  <c:v>706800000000</c:v>
                </c:pt>
                <c:pt idx="7">
                  <c:v>708500000000</c:v>
                </c:pt>
                <c:pt idx="8">
                  <c:v>715800000000</c:v>
                </c:pt>
                <c:pt idx="9">
                  <c:v>718800000000</c:v>
                </c:pt>
                <c:pt idx="10">
                  <c:v>734400000000</c:v>
                </c:pt>
                <c:pt idx="11">
                  <c:v>725800000000</c:v>
                </c:pt>
                <c:pt idx="12">
                  <c:v>728200000000</c:v>
                </c:pt>
                <c:pt idx="13">
                  <c:v>725600000000</c:v>
                </c:pt>
                <c:pt idx="14">
                  <c:v>733400000000</c:v>
                </c:pt>
                <c:pt idx="15">
                  <c:v>742500000000</c:v>
                </c:pt>
                <c:pt idx="16">
                  <c:v>746900000000</c:v>
                </c:pt>
                <c:pt idx="17">
                  <c:v>750300000000</c:v>
                </c:pt>
                <c:pt idx="18">
                  <c:v>740400000000</c:v>
                </c:pt>
                <c:pt idx="19">
                  <c:v>734100000000</c:v>
                </c:pt>
                <c:pt idx="20">
                  <c:v>735000000000</c:v>
                </c:pt>
                <c:pt idx="21">
                  <c:v>728200000000</c:v>
                </c:pt>
                <c:pt idx="22">
                  <c:v>755700000000</c:v>
                </c:pt>
                <c:pt idx="23">
                  <c:v>760000000000</c:v>
                </c:pt>
              </c:numCache>
            </c:numRef>
          </c:val>
          <c:smooth val="0"/>
        </c:ser>
        <c:ser>
          <c:idx val="2"/>
          <c:order val="2"/>
          <c:tx>
            <c:strRef>
              <c:f>Tabelle1!$E$6</c:f>
              <c:strCache>
                <c:ptCount val="1"/>
                <c:pt idx="0">
                  <c:v>M1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240" b="0" i="0" u="none" baseline="0">
                    <a:latin typeface="Arial"/>
                    <a:ea typeface="Arial"/>
                    <a:cs typeface="Arial"/>
                  </a:defRPr>
                </a:pPr>
              </a:p>
            </c:txPr>
            <c:dLblPos val="t"/>
            <c:showLegendKey val="0"/>
            <c:showVal val="0"/>
            <c:showBubbleSize val="0"/>
            <c:showCatName val="0"/>
            <c:showSerName val="0"/>
            <c:showLeaderLines val="1"/>
            <c:showPercent val="0"/>
          </c:dLbls>
          <c:cat>
            <c:strRef>
              <c:f>Tabelle1!$A$8:$A$31</c:f>
              <c:strCache>
                <c:ptCount val="24"/>
                <c:pt idx="0">
                  <c:v>38367</c:v>
                </c:pt>
                <c:pt idx="1">
                  <c:v>38398</c:v>
                </c:pt>
                <c:pt idx="2">
                  <c:v>38426</c:v>
                </c:pt>
                <c:pt idx="3">
                  <c:v>38457</c:v>
                </c:pt>
                <c:pt idx="4">
                  <c:v>38487</c:v>
                </c:pt>
                <c:pt idx="5">
                  <c:v>38518</c:v>
                </c:pt>
                <c:pt idx="6">
                  <c:v>38548</c:v>
                </c:pt>
                <c:pt idx="7">
                  <c:v>38579</c:v>
                </c:pt>
                <c:pt idx="8">
                  <c:v>38610</c:v>
                </c:pt>
                <c:pt idx="9">
                  <c:v>38640</c:v>
                </c:pt>
                <c:pt idx="10">
                  <c:v>38671</c:v>
                </c:pt>
                <c:pt idx="11">
                  <c:v>38701</c:v>
                </c:pt>
                <c:pt idx="12">
                  <c:v>38732</c:v>
                </c:pt>
                <c:pt idx="13">
                  <c:v>38763</c:v>
                </c:pt>
                <c:pt idx="14">
                  <c:v>38791</c:v>
                </c:pt>
                <c:pt idx="15">
                  <c:v>38822</c:v>
                </c:pt>
                <c:pt idx="16">
                  <c:v>38852</c:v>
                </c:pt>
                <c:pt idx="17">
                  <c:v>38883</c:v>
                </c:pt>
                <c:pt idx="18">
                  <c:v>38913</c:v>
                </c:pt>
                <c:pt idx="19">
                  <c:v>38944</c:v>
                </c:pt>
                <c:pt idx="20">
                  <c:v>38975</c:v>
                </c:pt>
                <c:pt idx="21">
                  <c:v>39005</c:v>
                </c:pt>
                <c:pt idx="22">
                  <c:v>39036</c:v>
                </c:pt>
                <c:pt idx="23">
                  <c:v>39066</c:v>
                </c:pt>
              </c:strCache>
            </c:strRef>
          </c:cat>
          <c:val>
            <c:numRef>
              <c:f>Tabelle1!$E$8:$E$31</c:f>
              <c:numCache>
                <c:ptCount val="24"/>
                <c:pt idx="0">
                  <c:v>802900000000</c:v>
                </c:pt>
                <c:pt idx="1">
                  <c:v>808900000000</c:v>
                </c:pt>
                <c:pt idx="2">
                  <c:v>811500000000</c:v>
                </c:pt>
                <c:pt idx="3">
                  <c:v>816300000000</c:v>
                </c:pt>
                <c:pt idx="4">
                  <c:v>826800000000</c:v>
                </c:pt>
                <c:pt idx="5">
                  <c:v>840400000000</c:v>
                </c:pt>
                <c:pt idx="6">
                  <c:v>843100000000</c:v>
                </c:pt>
                <c:pt idx="7">
                  <c:v>843700000000</c:v>
                </c:pt>
                <c:pt idx="8">
                  <c:v>852000000000</c:v>
                </c:pt>
                <c:pt idx="9">
                  <c:v>856000000000</c:v>
                </c:pt>
                <c:pt idx="10">
                  <c:v>873700000000</c:v>
                </c:pt>
                <c:pt idx="11">
                  <c:v>869300000000</c:v>
                </c:pt>
                <c:pt idx="12">
                  <c:v>868800000000</c:v>
                </c:pt>
                <c:pt idx="13">
                  <c:v>866700000000</c:v>
                </c:pt>
                <c:pt idx="14">
                  <c:v>876900000000</c:v>
                </c:pt>
                <c:pt idx="15">
                  <c:v>888000000000</c:v>
                </c:pt>
                <c:pt idx="16">
                  <c:v>893700000000</c:v>
                </c:pt>
                <c:pt idx="17">
                  <c:v>899800000000</c:v>
                </c:pt>
                <c:pt idx="18">
                  <c:v>892500000000</c:v>
                </c:pt>
                <c:pt idx="19">
                  <c:v>885200000000</c:v>
                </c:pt>
                <c:pt idx="20">
                  <c:v>886500000000</c:v>
                </c:pt>
                <c:pt idx="21">
                  <c:v>881100000000</c:v>
                </c:pt>
                <c:pt idx="22">
                  <c:v>910400000000</c:v>
                </c:pt>
                <c:pt idx="23">
                  <c:v>920100000000</c:v>
                </c:pt>
              </c:numCache>
            </c:numRef>
          </c:val>
          <c:smooth val="0"/>
        </c:ser>
        <c:marker val="1"/>
        <c:axId val="25137346"/>
        <c:axId val="24909523"/>
      </c:lineChart>
      <c:lineChart>
        <c:grouping val="standard"/>
        <c:varyColors val="0"/>
        <c:ser>
          <c:idx val="3"/>
          <c:order val="3"/>
          <c:tx>
            <c:strRef>
              <c:f>Tabelle1!$H$4</c:f>
              <c:strCache>
                <c:ptCount val="1"/>
                <c:pt idx="0">
                  <c:v>Veränderung gegenüber Vorjahr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dLbls>
            <c:numFmt formatCode="General" sourceLinked="1"/>
            <c:txPr>
              <a:bodyPr vert="horz" rot="0" anchor="ctr"/>
              <a:lstStyle/>
              <a:p>
                <a:pPr algn="ctr">
                  <a:defRPr lang="en-US" cap="none" sz="1240" b="0" i="0" u="none" baseline="0">
                    <a:latin typeface="Arial"/>
                    <a:ea typeface="Arial"/>
                    <a:cs typeface="Arial"/>
                  </a:defRPr>
                </a:pPr>
              </a:p>
            </c:txPr>
            <c:dLblPos val="t"/>
            <c:showLegendKey val="0"/>
            <c:showVal val="0"/>
            <c:showBubbleSize val="0"/>
            <c:showCatName val="0"/>
            <c:showSerName val="0"/>
            <c:showLeaderLines val="1"/>
            <c:showPercent val="0"/>
          </c:dLbls>
          <c:val>
            <c:numRef>
              <c:f>Tabelle1!$H$8:$H$31</c:f>
              <c:numCache>
                <c:ptCount val="24"/>
                <c:pt idx="11">
                  <c:v>0.11263279150134387</c:v>
                </c:pt>
                <c:pt idx="12">
                  <c:v>0.08207746917424341</c:v>
                </c:pt>
                <c:pt idx="13">
                  <c:v>0.07145506243046107</c:v>
                </c:pt>
                <c:pt idx="14">
                  <c:v>0.0805914972273567</c:v>
                </c:pt>
                <c:pt idx="15">
                  <c:v>0.08783535464902603</c:v>
                </c:pt>
                <c:pt idx="16">
                  <c:v>0.08091436865021762</c:v>
                </c:pt>
                <c:pt idx="17">
                  <c:v>0.07068062827225141</c:v>
                </c:pt>
                <c:pt idx="18">
                  <c:v>0.0585932866801091</c:v>
                </c:pt>
                <c:pt idx="19">
                  <c:v>0.049188100035557625</c:v>
                </c:pt>
                <c:pt idx="20">
                  <c:v>0.040492957746478764</c:v>
                </c:pt>
                <c:pt idx="21">
                  <c:v>0.02932242990654199</c:v>
                </c:pt>
                <c:pt idx="22">
                  <c:v>0.04200526496509105</c:v>
                </c:pt>
                <c:pt idx="23">
                  <c:v>0.058437823536178435</c:v>
                </c:pt>
              </c:numCache>
            </c:numRef>
          </c:val>
          <c:smooth val="0"/>
        </c:ser>
        <c:marker val="1"/>
        <c:axId val="22859116"/>
        <c:axId val="4405453"/>
      </c:lineChart>
      <c:dateAx>
        <c:axId val="25137346"/>
        <c:scaling>
          <c:orientation val="minMax"/>
        </c:scaling>
        <c:axPos val="b"/>
        <c:majorGridlines>
          <c:spPr>
            <a:ln w="12700">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909523"/>
        <c:crossesAt val="0"/>
        <c:auto val="0"/>
        <c:noMultiLvlLbl val="0"/>
      </c:dateAx>
      <c:valAx>
        <c:axId val="24909523"/>
        <c:scaling>
          <c:orientation val="minMax"/>
        </c:scaling>
        <c:axPos val="l"/>
        <c:majorGridlines>
          <c:spPr>
            <a:ln w="12700">
              <a:solidFill>
                <a:srgbClr val="000000"/>
              </a:solidFill>
            </a:ln>
          </c:spPr>
        </c:majorGridlines>
        <c:delete val="0"/>
        <c:numFmt formatCode="_-* #,##0&quot; €&quot;_-;\-* #,##0&quot; €&quot;_-;_-* \-??&quot; €&quot;_-;_-@_-"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137346"/>
        <c:crossesAt val="1"/>
        <c:crossBetween val="midCat"/>
        <c:dispUnits/>
      </c:valAx>
      <c:dateAx>
        <c:axId val="22859116"/>
        <c:scaling>
          <c:orientation val="minMax"/>
        </c:scaling>
        <c:axPos val="b"/>
        <c:majorGridlines>
          <c:spPr>
            <a:ln w="12700">
              <a:solidFill>
                <a:srgbClr val="000000"/>
              </a:solidFill>
            </a:ln>
          </c:spPr>
        </c:majorGridlines>
        <c:delete val="1"/>
        <c:majorTickMark val="out"/>
        <c:minorTickMark val="none"/>
        <c:tickLblPos val="high"/>
        <c:txPr>
          <a:bodyPr vert="horz" rot="0"/>
          <a:lstStyle/>
          <a:p>
            <a:pPr>
              <a:defRPr lang="en-US" cap="none" sz="1000" b="0" i="0" u="none" baseline="0">
                <a:solidFill>
                  <a:srgbClr val="000000"/>
                </a:solidFill>
                <a:latin typeface="Arial"/>
                <a:ea typeface="Arial"/>
                <a:cs typeface="Arial"/>
              </a:defRPr>
            </a:pPr>
          </a:p>
        </c:txPr>
        <c:crossAx val="4405453"/>
        <c:crosses val="autoZero"/>
        <c:auto val="0"/>
        <c:noMultiLvlLbl val="0"/>
      </c:dateAx>
      <c:valAx>
        <c:axId val="4405453"/>
        <c:scaling>
          <c:orientation val="minMax"/>
          <c:max val="0.15"/>
          <c:min val="-0.15"/>
        </c:scaling>
        <c:axPos val="l"/>
        <c:delete val="0"/>
        <c:numFmt formatCode="0.00%" sourceLinked="0"/>
        <c:majorTickMark val="cross"/>
        <c:minorTickMark val="none"/>
        <c:tickLblPos val="high"/>
        <c:spPr>
          <a:ln w="3175">
            <a:solidFill>
              <a:srgbClr val="000000"/>
            </a:solidFill>
          </a:ln>
        </c:spPr>
        <c:txPr>
          <a:bodyPr vert="horz" rot="0"/>
          <a:lstStyle/>
          <a:p>
            <a:pPr>
              <a:defRPr lang="en-US" cap="none" sz="1000" b="0" i="0" u="none" baseline="0">
                <a:solidFill>
                  <a:srgbClr val="FF0000"/>
                </a:solidFill>
                <a:latin typeface="Arial"/>
                <a:ea typeface="Arial"/>
                <a:cs typeface="Arial"/>
              </a:defRPr>
            </a:pPr>
          </a:p>
        </c:txPr>
        <c:crossAx val="22859116"/>
        <c:crosses val="max"/>
        <c:crossBetween val="midCat"/>
        <c:dispUnits/>
      </c:valAx>
      <c:spPr>
        <a:solidFill>
          <a:srgbClr val="C0C0C0"/>
        </a:solidFill>
        <a:ln w="12700">
          <a:solidFill>
            <a:srgbClr val="808080"/>
          </a:solidFill>
        </a:ln>
      </c:spPr>
    </c:plotArea>
    <c:legend>
      <c:legendPos val="b"/>
      <c:layout>
        <c:manualLayout>
          <c:xMode val="edge"/>
          <c:yMode val="edge"/>
          <c:x val="0.165"/>
          <c:y val="0.9535"/>
          <c:w val="0.7595"/>
          <c:h val="0.03875"/>
        </c:manualLayout>
      </c:layout>
      <c:overlay val="0"/>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Bruttoinlandsprodukt, Kaufkraft (= Geldmenge M1) und "Wachstum"</a:t>
            </a:r>
          </a:p>
        </c:rich>
      </c:tx>
      <c:layout>
        <c:manualLayout>
          <c:xMode val="factor"/>
          <c:yMode val="factor"/>
          <c:x val="-0.0035"/>
          <c:y val="-0.0045"/>
        </c:manualLayout>
      </c:layout>
      <c:spPr>
        <a:noFill/>
        <a:ln>
          <a:noFill/>
        </a:ln>
      </c:spPr>
    </c:title>
    <c:plotArea>
      <c:layout>
        <c:manualLayout>
          <c:xMode val="edge"/>
          <c:yMode val="edge"/>
          <c:x val="0.011"/>
          <c:y val="0.0825"/>
          <c:w val="0.97825"/>
          <c:h val="0.7105"/>
        </c:manualLayout>
      </c:layout>
      <c:lineChart>
        <c:grouping val="standard"/>
        <c:varyColors val="0"/>
        <c:ser>
          <c:idx val="4"/>
          <c:order val="0"/>
          <c:tx>
            <c:strRef>
              <c:f>Tabelle2!$B$8</c:f>
              <c:strCache>
                <c:ptCount val="1"/>
                <c:pt idx="0">
                  <c:v>nominelles Bruttoinlandsprodukt</c:v>
                </c:pt>
              </c:strCache>
            </c:strRef>
          </c:tx>
          <c:extLst>
            <c:ext xmlns:c14="http://schemas.microsoft.com/office/drawing/2007/8/2/chart" uri="{6F2FDCE9-48DA-4B69-8628-5D25D57E5C99}">
              <c14:invertSolidFillFmt>
                <c14:spPr>
                  <a:solidFill>
                    <a:srgbClr val="000000"/>
                  </a:solidFill>
                </c14:spPr>
              </c14:invertSolidFillFmt>
            </c:ext>
          </c:extLst>
          <c:cat>
            <c:numRef>
              <c:f>Tabelle2!$A$11:$A$52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Tabelle2!$B$11:$B$48</c:f>
              <c:numCache>
                <c:ptCount val="38"/>
                <c:pt idx="0">
                  <c:v>360.6</c:v>
                </c:pt>
                <c:pt idx="1">
                  <c:v>400.24</c:v>
                </c:pt>
                <c:pt idx="2">
                  <c:v>436.37</c:v>
                </c:pt>
                <c:pt idx="3">
                  <c:v>486.02</c:v>
                </c:pt>
                <c:pt idx="4">
                  <c:v>526.02</c:v>
                </c:pt>
                <c:pt idx="5">
                  <c:v>551.01</c:v>
                </c:pt>
                <c:pt idx="6">
                  <c:v>597.4</c:v>
                </c:pt>
                <c:pt idx="7">
                  <c:v>636.54</c:v>
                </c:pt>
                <c:pt idx="8">
                  <c:v>678.94</c:v>
                </c:pt>
                <c:pt idx="9">
                  <c:v>737.37</c:v>
                </c:pt>
                <c:pt idx="10">
                  <c:v>788.52</c:v>
                </c:pt>
                <c:pt idx="11">
                  <c:v>825.79</c:v>
                </c:pt>
                <c:pt idx="12">
                  <c:v>860.21</c:v>
                </c:pt>
                <c:pt idx="13">
                  <c:v>898.27</c:v>
                </c:pt>
                <c:pt idx="14">
                  <c:v>942</c:v>
                </c:pt>
                <c:pt idx="15">
                  <c:v>984.41</c:v>
                </c:pt>
                <c:pt idx="16">
                  <c:v>1037.13</c:v>
                </c:pt>
                <c:pt idx="17">
                  <c:v>1065.13</c:v>
                </c:pt>
                <c:pt idx="18">
                  <c:v>1123.29</c:v>
                </c:pt>
                <c:pt idx="19">
                  <c:v>1200.66</c:v>
                </c:pt>
                <c:pt idx="20">
                  <c:v>1306.68</c:v>
                </c:pt>
                <c:pt idx="21">
                  <c:v>1534.6</c:v>
                </c:pt>
                <c:pt idx="22">
                  <c:v>1646.62</c:v>
                </c:pt>
                <c:pt idx="23">
                  <c:v>1694.37</c:v>
                </c:pt>
                <c:pt idx="24">
                  <c:v>1780.78</c:v>
                </c:pt>
                <c:pt idx="25">
                  <c:v>1848.45</c:v>
                </c:pt>
                <c:pt idx="26">
                  <c:v>1876.18</c:v>
                </c:pt>
                <c:pt idx="27">
                  <c:v>1915.58</c:v>
                </c:pt>
                <c:pt idx="28">
                  <c:v>1965.38</c:v>
                </c:pt>
                <c:pt idx="29">
                  <c:v>2012</c:v>
                </c:pt>
                <c:pt idx="30">
                  <c:v>2062.5</c:v>
                </c:pt>
                <c:pt idx="31">
                  <c:v>2113.16</c:v>
                </c:pt>
                <c:pt idx="32">
                  <c:v>2143.18</c:v>
                </c:pt>
                <c:pt idx="33">
                  <c:v>2161.5</c:v>
                </c:pt>
                <c:pt idx="34">
                  <c:v>2207.2</c:v>
                </c:pt>
                <c:pt idx="35">
                  <c:v>2241</c:v>
                </c:pt>
                <c:pt idx="36">
                  <c:v>2302.7</c:v>
                </c:pt>
              </c:numCache>
            </c:numRef>
          </c:val>
          <c:smooth val="0"/>
        </c:ser>
        <c:ser>
          <c:idx val="5"/>
          <c:order val="1"/>
          <c:tx>
            <c:strRef>
              <c:f>Tabelle2!$M$8</c:f>
              <c:strCache>
                <c:ptCount val="1"/>
                <c:pt idx="0">
                  <c:v>Geldmenge M1 mit Bargeldumlauf</c:v>
                </c:pt>
              </c:strCache>
            </c:strRef>
          </c:tx>
          <c:extLst>
            <c:ext xmlns:c14="http://schemas.microsoft.com/office/drawing/2007/8/2/chart" uri="{6F2FDCE9-48DA-4B69-8628-5D25D57E5C99}">
              <c14:invertSolidFillFmt>
                <c14:spPr>
                  <a:solidFill>
                    <a:srgbClr val="000000"/>
                  </a:solidFill>
                </c14:spPr>
              </c14:invertSolidFillFmt>
            </c:ext>
          </c:extLst>
          <c:cat>
            <c:numRef>
              <c:f>Tabelle2!$A$11:$A$52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Tabelle2!$M$11:$M$48</c:f>
              <c:numCache>
                <c:ptCount val="38"/>
                <c:pt idx="0">
                  <c:v>55.331</c:v>
                </c:pt>
                <c:pt idx="1">
                  <c:v>62.133</c:v>
                </c:pt>
                <c:pt idx="2">
                  <c:v>71.222</c:v>
                </c:pt>
                <c:pt idx="3">
                  <c:v>73.044</c:v>
                </c:pt>
                <c:pt idx="4">
                  <c:v>81.005</c:v>
                </c:pt>
                <c:pt idx="5">
                  <c:v>91.98</c:v>
                </c:pt>
                <c:pt idx="6">
                  <c:v>95.536</c:v>
                </c:pt>
                <c:pt idx="7">
                  <c:v>106.388</c:v>
                </c:pt>
                <c:pt idx="8">
                  <c:v>121.641</c:v>
                </c:pt>
                <c:pt idx="9">
                  <c:v>126.733</c:v>
                </c:pt>
                <c:pt idx="10">
                  <c:v>127.594</c:v>
                </c:pt>
                <c:pt idx="11">
                  <c:v>125.941</c:v>
                </c:pt>
                <c:pt idx="12">
                  <c:v>135.142</c:v>
                </c:pt>
                <c:pt idx="13">
                  <c:v>146.436</c:v>
                </c:pt>
                <c:pt idx="14">
                  <c:v>155.219</c:v>
                </c:pt>
                <c:pt idx="15">
                  <c:v>164.427</c:v>
                </c:pt>
                <c:pt idx="16">
                  <c:v>178.872</c:v>
                </c:pt>
                <c:pt idx="17">
                  <c:v>191.829</c:v>
                </c:pt>
                <c:pt idx="18">
                  <c:v>214.02</c:v>
                </c:pt>
                <c:pt idx="19">
                  <c:v>227.236</c:v>
                </c:pt>
                <c:pt idx="20">
                  <c:v>292.183</c:v>
                </c:pt>
                <c:pt idx="21">
                  <c:v>304.494</c:v>
                </c:pt>
                <c:pt idx="22">
                  <c:v>331.885</c:v>
                </c:pt>
                <c:pt idx="23">
                  <c:v>360.887</c:v>
                </c:pt>
                <c:pt idx="24">
                  <c:v>378.781</c:v>
                </c:pt>
                <c:pt idx="25">
                  <c:v>405.026</c:v>
                </c:pt>
                <c:pt idx="26">
                  <c:v>456.856</c:v>
                </c:pt>
                <c:pt idx="27">
                  <c:v>465.008</c:v>
                </c:pt>
                <c:pt idx="28">
                  <c:v>513.354</c:v>
                </c:pt>
                <c:pt idx="29">
                  <c:v>557.605</c:v>
                </c:pt>
                <c:pt idx="30">
                  <c:v>574.58</c:v>
                </c:pt>
                <c:pt idx="31">
                  <c:v>601.637</c:v>
                </c:pt>
                <c:pt idx="32">
                  <c:v>677.776</c:v>
                </c:pt>
                <c:pt idx="33">
                  <c:v>740.391</c:v>
                </c:pt>
                <c:pt idx="34">
                  <c:v>781.262</c:v>
                </c:pt>
                <c:pt idx="35">
                  <c:v>869.257</c:v>
                </c:pt>
                <c:pt idx="36">
                  <c:v>920.11</c:v>
                </c:pt>
              </c:numCache>
            </c:numRef>
          </c:val>
          <c:smooth val="0"/>
        </c:ser>
        <c:ser>
          <c:idx val="1"/>
          <c:order val="2"/>
          <c:tx>
            <c:strRef>
              <c:f>Tabelle2!$R$8</c:f>
              <c:strCache>
                <c:ptCount val="1"/>
                <c:pt idx="0">
                  <c:v>Das BIP, wenn die Umschlagshäufigkeit von 1970 weiter bestehen würde</c:v>
                </c:pt>
              </c:strCache>
            </c:strRef>
          </c:tx>
          <c:extLst>
            <c:ext xmlns:c14="http://schemas.microsoft.com/office/drawing/2007/8/2/chart" uri="{6F2FDCE9-48DA-4B69-8628-5D25D57E5C99}">
              <c14:invertSolidFillFmt>
                <c14:spPr>
                  <a:solidFill>
                    <a:srgbClr val="000000"/>
                  </a:solidFill>
                </c14:spPr>
              </c14:invertSolidFillFmt>
            </c:ext>
          </c:extLst>
          <c:cat>
            <c:numRef>
              <c:f>Tabelle2!$A$11:$A$52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Tabelle2!$R$11:$R$48</c:f>
              <c:numCache>
                <c:ptCount val="38"/>
                <c:pt idx="0">
                  <c:v>360.6</c:v>
                </c:pt>
                <c:pt idx="1">
                  <c:v>404.92960185068046</c:v>
                </c:pt>
                <c:pt idx="2">
                  <c:v>464.1639081166073</c:v>
                </c:pt>
                <c:pt idx="3">
                  <c:v>476.03814136740704</c:v>
                </c:pt>
                <c:pt idx="4">
                  <c:v>527.9211111311922</c:v>
                </c:pt>
                <c:pt idx="5">
                  <c:v>599.4467477544234</c:v>
                </c:pt>
                <c:pt idx="6">
                  <c:v>622.6217057345791</c:v>
                </c:pt>
                <c:pt idx="7">
                  <c:v>693.345733856247</c:v>
                </c:pt>
                <c:pt idx="8">
                  <c:v>792.7517051923876</c:v>
                </c:pt>
                <c:pt idx="9">
                  <c:v>825.9369937286513</c:v>
                </c:pt>
                <c:pt idx="10">
                  <c:v>831.5482532395944</c:v>
                </c:pt>
                <c:pt idx="11">
                  <c:v>820.7754170356582</c:v>
                </c:pt>
                <c:pt idx="12">
                  <c:v>880.7396432379678</c:v>
                </c:pt>
                <c:pt idx="13">
                  <c:v>954.3442482514323</c:v>
                </c:pt>
                <c:pt idx="14">
                  <c:v>1011.5843089768845</c:v>
                </c:pt>
                <c:pt idx="15">
                  <c:v>1071.5941551752182</c:v>
                </c:pt>
                <c:pt idx="16">
                  <c:v>1165.7342755417399</c:v>
                </c:pt>
                <c:pt idx="17">
                  <c:v>1250.1768881820317</c:v>
                </c:pt>
                <c:pt idx="18">
                  <c:v>1394.798792720175</c:v>
                </c:pt>
                <c:pt idx="19">
                  <c:v>1480.9293452133522</c:v>
                </c:pt>
                <c:pt idx="20">
                  <c:v>1904.198185465652</c:v>
                </c:pt>
                <c:pt idx="21">
                  <c:v>1984.4307241871645</c:v>
                </c:pt>
                <c:pt idx="22">
                  <c:v>2162.9417686287975</c:v>
                </c:pt>
                <c:pt idx="23">
                  <c:v>2351.951929298223</c:v>
                </c:pt>
                <c:pt idx="24">
                  <c:v>2468.5696734199632</c:v>
                </c:pt>
                <c:pt idx="25">
                  <c:v>2639.6120727982507</c:v>
                </c:pt>
                <c:pt idx="26">
                  <c:v>2977.395557643997</c:v>
                </c:pt>
                <c:pt idx="27">
                  <c:v>3030.5233015850063</c:v>
                </c:pt>
                <c:pt idx="28">
                  <c:v>3345.601062695415</c:v>
                </c:pt>
                <c:pt idx="29">
                  <c:v>3633.991126131825</c:v>
                </c:pt>
                <c:pt idx="30">
                  <c:v>3744.619616489852</c:v>
                </c:pt>
                <c:pt idx="31">
                  <c:v>3920.9539354069143</c:v>
                </c:pt>
                <c:pt idx="32">
                  <c:v>4417.162632159187</c:v>
                </c:pt>
                <c:pt idx="33">
                  <c:v>4825.23349659323</c:v>
                </c:pt>
                <c:pt idx="34">
                  <c:v>5091.595619092371</c:v>
                </c:pt>
                <c:pt idx="35">
                  <c:v>5665.071554824601</c:v>
                </c:pt>
                <c:pt idx="36">
                  <c:v>5996.487791653864</c:v>
                </c:pt>
              </c:numCache>
            </c:numRef>
          </c:val>
          <c:smooth val="0"/>
        </c:ser>
        <c:ser>
          <c:idx val="0"/>
          <c:order val="3"/>
          <c:tx>
            <c:strRef>
              <c:f>Tabelle2!$S$8</c:f>
              <c:strCache>
                <c:ptCount val="1"/>
                <c:pt idx="0">
                  <c:v>= das BIP, wenn es proportional zur Geldmenge gewachsen wäre</c:v>
                </c:pt>
              </c:strCache>
            </c:strRef>
          </c:tx>
          <c:extLst>
            <c:ext xmlns:c14="http://schemas.microsoft.com/office/drawing/2007/8/2/chart" uri="{6F2FDCE9-48DA-4B69-8628-5D25D57E5C99}">
              <c14:invertSolidFillFmt>
                <c14:spPr>
                  <a:solidFill>
                    <a:srgbClr val="000000"/>
                  </a:solidFill>
                </c14:spPr>
              </c14:invertSolidFillFmt>
            </c:ext>
          </c:extLst>
          <c:cat>
            <c:numRef>
              <c:f>Tabelle2!$A$11:$A$52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Tabelle2!$S$11:$S$48</c:f>
              <c:numCache>
                <c:ptCount val="38"/>
                <c:pt idx="0">
                  <c:v>360.6</c:v>
                </c:pt>
                <c:pt idx="1">
                  <c:v>404.92960185068046</c:v>
                </c:pt>
                <c:pt idx="2">
                  <c:v>464.1639081166073</c:v>
                </c:pt>
                <c:pt idx="3">
                  <c:v>476.03814136740704</c:v>
                </c:pt>
                <c:pt idx="4">
                  <c:v>527.9211111311922</c:v>
                </c:pt>
                <c:pt idx="5">
                  <c:v>599.4467477544234</c:v>
                </c:pt>
                <c:pt idx="6">
                  <c:v>622.6217057345791</c:v>
                </c:pt>
                <c:pt idx="7">
                  <c:v>693.345733856247</c:v>
                </c:pt>
                <c:pt idx="8">
                  <c:v>792.7517051923876</c:v>
                </c:pt>
                <c:pt idx="9">
                  <c:v>825.9369937286513</c:v>
                </c:pt>
                <c:pt idx="10">
                  <c:v>831.5482532395944</c:v>
                </c:pt>
                <c:pt idx="11">
                  <c:v>820.7754170356582</c:v>
                </c:pt>
                <c:pt idx="12">
                  <c:v>880.7396432379678</c:v>
                </c:pt>
                <c:pt idx="13">
                  <c:v>954.3442482514323</c:v>
                </c:pt>
                <c:pt idx="14">
                  <c:v>1011.5843089768845</c:v>
                </c:pt>
                <c:pt idx="15">
                  <c:v>1071.5941551752182</c:v>
                </c:pt>
                <c:pt idx="16">
                  <c:v>1165.7342755417399</c:v>
                </c:pt>
                <c:pt idx="17">
                  <c:v>1250.1768881820317</c:v>
                </c:pt>
                <c:pt idx="18">
                  <c:v>1394.798792720175</c:v>
                </c:pt>
                <c:pt idx="19">
                  <c:v>1480.9293452133522</c:v>
                </c:pt>
                <c:pt idx="20">
                  <c:v>1904.198185465652</c:v>
                </c:pt>
                <c:pt idx="21">
                  <c:v>1984.4307241871645</c:v>
                </c:pt>
                <c:pt idx="22">
                  <c:v>2162.9417686287975</c:v>
                </c:pt>
                <c:pt idx="23">
                  <c:v>2351.951929298223</c:v>
                </c:pt>
                <c:pt idx="24">
                  <c:v>2468.5696734199632</c:v>
                </c:pt>
                <c:pt idx="25">
                  <c:v>2639.6120727982507</c:v>
                </c:pt>
                <c:pt idx="26">
                  <c:v>2977.395557643997</c:v>
                </c:pt>
                <c:pt idx="27">
                  <c:v>3030.5233015850063</c:v>
                </c:pt>
                <c:pt idx="28">
                  <c:v>3345.601062695415</c:v>
                </c:pt>
                <c:pt idx="29">
                  <c:v>3633.991126131825</c:v>
                </c:pt>
                <c:pt idx="30">
                  <c:v>3744.619616489852</c:v>
                </c:pt>
                <c:pt idx="31">
                  <c:v>3920.9539354069143</c:v>
                </c:pt>
                <c:pt idx="32">
                  <c:v>4417.162632159187</c:v>
                </c:pt>
                <c:pt idx="33">
                  <c:v>4825.23349659323</c:v>
                </c:pt>
                <c:pt idx="34">
                  <c:v>5091.595619092371</c:v>
                </c:pt>
                <c:pt idx="35">
                  <c:v>5665.071554824601</c:v>
                </c:pt>
                <c:pt idx="36">
                  <c:v>5996.487791653864</c:v>
                </c:pt>
              </c:numCache>
            </c:numRef>
          </c:val>
          <c:smooth val="0"/>
        </c:ser>
        <c:ser>
          <c:idx val="2"/>
          <c:order val="4"/>
          <c:tx>
            <c:strRef>
              <c:f>Tabelle2!$T$8</c:f>
              <c:strCache>
                <c:ptCount val="1"/>
                <c:pt idx="0">
                  <c:v>BIP bereinigt um die Geldmengenveränderung (Basis 1970 = 100%)</c:v>
                </c:pt>
              </c:strCache>
            </c:strRef>
          </c:tx>
          <c:extLst>
            <c:ext xmlns:c14="http://schemas.microsoft.com/office/drawing/2007/8/2/chart" uri="{6F2FDCE9-48DA-4B69-8628-5D25D57E5C99}">
              <c14:invertSolidFillFmt>
                <c14:spPr>
                  <a:solidFill>
                    <a:srgbClr val="000000"/>
                  </a:solidFill>
                </c14:spPr>
              </c14:invertSolidFillFmt>
            </c:ext>
          </c:extLst>
          <c:cat>
            <c:numRef>
              <c:f>Tabelle2!$A$11:$A$52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Tabelle2!$T$11:$T$48</c:f>
              <c:numCache>
                <c:ptCount val="38"/>
                <c:pt idx="0">
                  <c:v>360.6</c:v>
                </c:pt>
                <c:pt idx="1">
                  <c:v>356.4237915439461</c:v>
                </c:pt>
                <c:pt idx="2">
                  <c:v>339.007448119963</c:v>
                </c:pt>
                <c:pt idx="3">
                  <c:v>368.1612811456109</c:v>
                </c:pt>
                <c:pt idx="4">
                  <c:v>359.3014334917598</c:v>
                </c:pt>
                <c:pt idx="5">
                  <c:v>331.4626474233529</c:v>
                </c:pt>
                <c:pt idx="6">
                  <c:v>345.99249916261937</c:v>
                </c:pt>
                <c:pt idx="7">
                  <c:v>331.05608470880173</c:v>
                </c:pt>
                <c:pt idx="8">
                  <c:v>308.8303215198823</c:v>
                </c:pt>
                <c:pt idx="9">
                  <c:v>321.9320892743011</c:v>
                </c:pt>
                <c:pt idx="10">
                  <c:v>341.94084455381915</c:v>
                </c:pt>
                <c:pt idx="11">
                  <c:v>362.80311010711364</c:v>
                </c:pt>
                <c:pt idx="12">
                  <c:v>352.1945768894941</c:v>
                </c:pt>
                <c:pt idx="13">
                  <c:v>339.41228502554014</c:v>
                </c:pt>
                <c:pt idx="14">
                  <c:v>335.7952441389263</c:v>
                </c:pt>
                <c:pt idx="15">
                  <c:v>331.26183479598853</c:v>
                </c:pt>
                <c:pt idx="16">
                  <c:v>320.8184625318664</c:v>
                </c:pt>
                <c:pt idx="17">
                  <c:v>307.225226790527</c:v>
                </c:pt>
                <c:pt idx="18">
                  <c:v>290.4063124474348</c:v>
                </c:pt>
                <c:pt idx="19">
                  <c:v>292.3556058899119</c:v>
                </c:pt>
                <c:pt idx="20">
                  <c:v>247.4473568961918</c:v>
                </c:pt>
                <c:pt idx="21">
                  <c:v>278.85919788238846</c:v>
                </c:pt>
                <c:pt idx="22">
                  <c:v>274.5201838588668</c:v>
                </c:pt>
                <c:pt idx="23">
                  <c:v>259.7798936232117</c:v>
                </c:pt>
                <c:pt idx="24">
                  <c:v>260.1300967577571</c:v>
                </c:pt>
                <c:pt idx="25">
                  <c:v>252.51857152380344</c:v>
                </c:pt>
                <c:pt idx="26">
                  <c:v>227.2289640061639</c:v>
                </c:pt>
                <c:pt idx="27">
                  <c:v>227.93362045384168</c:v>
                </c:pt>
                <c:pt idx="28">
                  <c:v>211.8351873755732</c:v>
                </c:pt>
                <c:pt idx="29">
                  <c:v>199.6502398651375</c:v>
                </c:pt>
                <c:pt idx="30">
                  <c:v>198.61496658428766</c:v>
                </c:pt>
                <c:pt idx="31">
                  <c:v>194.34186388137698</c:v>
                </c:pt>
                <c:pt idx="32">
                  <c:v>174.96089058922124</c:v>
                </c:pt>
                <c:pt idx="33">
                  <c:v>161.53350932142612</c:v>
                </c:pt>
                <c:pt idx="34">
                  <c:v>156.31962542655347</c:v>
                </c:pt>
                <c:pt idx="35">
                  <c:v>142.64684782521167</c:v>
                </c:pt>
                <c:pt idx="36">
                  <c:v>138.4733278629729</c:v>
                </c:pt>
              </c:numCache>
            </c:numRef>
          </c:val>
          <c:smooth val="0"/>
        </c:ser>
        <c:marker val="1"/>
        <c:axId val="39649078"/>
        <c:axId val="21297383"/>
      </c:lineChart>
      <c:lineChart>
        <c:grouping val="standard"/>
        <c:varyColors val="0"/>
        <c:ser>
          <c:idx val="3"/>
          <c:order val="5"/>
          <c:tx>
            <c:strRef>
              <c:f>Tabelle2!$U$8:$U$10</c:f>
              <c:strCache>
                <c:ptCount val="1"/>
                <c:pt idx="0">
                  <c:v>BIP bereinigt um die Geldmengenveränderung (Basis 1970 = 100%) in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numRef>
              <c:f>Tabelle2!$P$11:$P$52</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Tabelle2!$U$11:$U$48</c:f>
              <c:numCache>
                <c:ptCount val="38"/>
                <c:pt idx="0">
                  <c:v>1</c:v>
                </c:pt>
                <c:pt idx="1">
                  <c:v>0.9884187230835998</c:v>
                </c:pt>
                <c:pt idx="2">
                  <c:v>0.9401204884081058</c:v>
                </c:pt>
                <c:pt idx="3">
                  <c:v>1.02096861105272</c:v>
                </c:pt>
                <c:pt idx="4">
                  <c:v>0.996398872689295</c:v>
                </c:pt>
                <c:pt idx="5">
                  <c:v>0.9191975802089652</c:v>
                </c:pt>
                <c:pt idx="6">
                  <c:v>0.9594911235790886</c:v>
                </c:pt>
                <c:pt idx="7">
                  <c:v>0.9180701184381633</c:v>
                </c:pt>
                <c:pt idx="8">
                  <c:v>0.8564346131998954</c:v>
                </c:pt>
                <c:pt idx="9">
                  <c:v>0.8927678571112067</c:v>
                </c:pt>
                <c:pt idx="10">
                  <c:v>0.9482552538930092</c:v>
                </c:pt>
                <c:pt idx="11">
                  <c:v>1.00610956768473</c:v>
                </c:pt>
                <c:pt idx="12">
                  <c:v>0.9766904517179537</c:v>
                </c:pt>
                <c:pt idx="13">
                  <c:v>0.9412431642416531</c:v>
                </c:pt>
                <c:pt idx="14">
                  <c:v>0.9312125461423358</c:v>
                </c:pt>
                <c:pt idx="15">
                  <c:v>0.9186406954963631</c:v>
                </c:pt>
                <c:pt idx="16">
                  <c:v>0.889679596594194</c:v>
                </c:pt>
                <c:pt idx="17">
                  <c:v>0.8519834353591985</c:v>
                </c:pt>
                <c:pt idx="18">
                  <c:v>0.8053419646351492</c:v>
                </c:pt>
                <c:pt idx="19">
                  <c:v>0.8107476591511699</c:v>
                </c:pt>
                <c:pt idx="20">
                  <c:v>0.686210085679955</c:v>
                </c:pt>
                <c:pt idx="21">
                  <c:v>0.7733200163127799</c:v>
                </c:pt>
                <c:pt idx="22">
                  <c:v>0.7612872541843227</c:v>
                </c:pt>
                <c:pt idx="23">
                  <c:v>0.7204101320665881</c:v>
                </c:pt>
                <c:pt idx="24">
                  <c:v>0.7213812999383169</c:v>
                </c:pt>
                <c:pt idx="25">
                  <c:v>0.7002733541980128</c:v>
                </c:pt>
                <c:pt idx="26">
                  <c:v>0.6301413311319021</c:v>
                </c:pt>
                <c:pt idx="27">
                  <c:v>0.6320954532829774</c:v>
                </c:pt>
                <c:pt idx="28">
                  <c:v>0.5874519893942685</c:v>
                </c:pt>
                <c:pt idx="29">
                  <c:v>0.5536612309072032</c:v>
                </c:pt>
                <c:pt idx="30">
                  <c:v>0.5507902567506591</c:v>
                </c:pt>
                <c:pt idx="31">
                  <c:v>0.5389402769866249</c:v>
                </c:pt>
                <c:pt idx="32">
                  <c:v>0.48519381749645374</c:v>
                </c:pt>
                <c:pt idx="33">
                  <c:v>0.4479575965652416</c:v>
                </c:pt>
                <c:pt idx="34">
                  <c:v>0.4334986839338698</c:v>
                </c:pt>
                <c:pt idx="35">
                  <c:v>0.39558194072438063</c:v>
                </c:pt>
                <c:pt idx="36">
                  <c:v>0.38400811942033525</c:v>
                </c:pt>
              </c:numCache>
            </c:numRef>
          </c:val>
          <c:smooth val="0"/>
        </c:ser>
        <c:marker val="1"/>
        <c:axId val="57458720"/>
        <c:axId val="47366433"/>
      </c:lineChart>
      <c:catAx>
        <c:axId val="39649078"/>
        <c:scaling>
          <c:orientation val="minMax"/>
        </c:scaling>
        <c:axPos val="b"/>
        <c:majorGridlines/>
        <c:delete val="0"/>
        <c:numFmt formatCode="General" sourceLinked="1"/>
        <c:majorTickMark val="cross"/>
        <c:minorTickMark val="none"/>
        <c:tickLblPos val="nextTo"/>
        <c:txPr>
          <a:bodyPr vert="horz" rot="-3600000"/>
          <a:lstStyle/>
          <a:p>
            <a:pPr>
              <a:defRPr lang="en-US" cap="none" sz="1000" b="0" i="0" u="none" baseline="0">
                <a:latin typeface="Arial"/>
                <a:ea typeface="Arial"/>
                <a:cs typeface="Arial"/>
              </a:defRPr>
            </a:pPr>
          </a:p>
        </c:txPr>
        <c:crossAx val="21297383"/>
        <c:crosses val="autoZero"/>
        <c:auto val="0"/>
        <c:lblOffset val="100"/>
        <c:noMultiLvlLbl val="0"/>
      </c:catAx>
      <c:valAx>
        <c:axId val="21297383"/>
        <c:scaling>
          <c:orientation val="minMax"/>
        </c:scaling>
        <c:axPos val="l"/>
        <c:majorGridlines/>
        <c:delete val="0"/>
        <c:numFmt formatCode="General" sourceLinked="1"/>
        <c:majorTickMark val="in"/>
        <c:minorTickMark val="none"/>
        <c:tickLblPos val="nextTo"/>
        <c:crossAx val="39649078"/>
        <c:crossesAt val="1"/>
        <c:crossBetween val="between"/>
        <c:dispUnits/>
      </c:valAx>
      <c:catAx>
        <c:axId val="57458720"/>
        <c:scaling>
          <c:orientation val="minMax"/>
        </c:scaling>
        <c:axPos val="b"/>
        <c:delete val="1"/>
        <c:majorTickMark val="in"/>
        <c:minorTickMark val="none"/>
        <c:tickLblPos val="nextTo"/>
        <c:crossAx val="47366433"/>
        <c:crosses val="autoZero"/>
        <c:auto val="0"/>
        <c:lblOffset val="100"/>
        <c:noMultiLvlLbl val="0"/>
      </c:catAx>
      <c:valAx>
        <c:axId val="47366433"/>
        <c:scaling>
          <c:orientation val="minMax"/>
        </c:scaling>
        <c:axPos val="l"/>
        <c:delete val="0"/>
        <c:numFmt formatCode="0%" sourceLinked="0"/>
        <c:majorTickMark val="in"/>
        <c:minorTickMark val="none"/>
        <c:tickLblPos val="nextTo"/>
        <c:crossAx val="57458720"/>
        <c:crosses val="max"/>
        <c:crossBetween val="between"/>
        <c:dispUnits/>
      </c:valAx>
      <c:spPr>
        <a:solidFill>
          <a:srgbClr val="C0C0C0"/>
        </a:solidFill>
        <a:ln w="12700">
          <a:solidFill>
            <a:srgbClr val="C0C0C0"/>
          </a:solidFill>
        </a:ln>
      </c:spPr>
    </c:plotArea>
    <c:legend>
      <c:legendPos val="b"/>
      <c:layout>
        <c:manualLayout>
          <c:xMode val="edge"/>
          <c:yMode val="edge"/>
          <c:x val="0.21875"/>
          <c:y val="0.79475"/>
          <c:w val="0.5515"/>
          <c:h val="0.205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paperSize="9"/>
  <headerFooter>
    <oddHeader>&amp;A</oddHeader>
    <oddFooter>Page &amp;P</oddFoot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1143000</xdr:colOff>
      <xdr:row>6</xdr:row>
      <xdr:rowOff>104775</xdr:rowOff>
    </xdr:from>
    <xdr:to>
      <xdr:col>17</xdr:col>
      <xdr:colOff>38100</xdr:colOff>
      <xdr:row>30</xdr:row>
      <xdr:rowOff>38100</xdr:rowOff>
    </xdr:to>
    <xdr:sp>
      <xdr:nvSpPr>
        <xdr:cNvPr id="1" name="Line 8"/>
        <xdr:cNvSpPr>
          <a:spLocks/>
        </xdr:cNvSpPr>
      </xdr:nvSpPr>
      <xdr:spPr>
        <a:xfrm flipV="1">
          <a:off x="12420600" y="3057525"/>
          <a:ext cx="3733800" cy="381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0.16875</cdr:x>
      <cdr:y>0.4875</cdr:y>
    </cdr:from>
    <cdr:to>
      <cdr:x>0.92475</cdr:x>
      <cdr:y>0.4875</cdr:y>
    </cdr:to>
    <cdr:sp>
      <cdr:nvSpPr>
        <cdr:cNvPr id="1" name="Line 1"/>
        <cdr:cNvSpPr>
          <a:spLocks/>
        </cdr:cNvSpPr>
      </cdr:nvSpPr>
      <cdr:spPr>
        <a:xfrm>
          <a:off x="1552575" y="2800350"/>
          <a:ext cx="69818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0.3355</cdr:x>
      <cdr:y>0.19725</cdr:y>
    </cdr:from>
    <cdr:to>
      <cdr:x>0.99275</cdr:x>
      <cdr:y>0.564</cdr:y>
    </cdr:to>
    <cdr:sp>
      <cdr:nvSpPr>
        <cdr:cNvPr id="1" name="Line 1"/>
        <cdr:cNvSpPr>
          <a:spLocks/>
        </cdr:cNvSpPr>
      </cdr:nvSpPr>
      <cdr:spPr>
        <a:xfrm>
          <a:off x="3257550" y="933450"/>
          <a:ext cx="6381750" cy="1733550"/>
        </a:xfrm>
        <a:prstGeom prst="line">
          <a:avLst/>
        </a:prstGeom>
        <a:noFill/>
        <a:ln w="12700" cmpd="sng">
          <a:solidFill>
            <a:srgbClr val="000000"/>
          </a:solidFill>
          <a:prstDash val="dashDot"/>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0.98425</cdr:x>
      <cdr:y>0.564</cdr:y>
    </cdr:from>
    <cdr:to>
      <cdr:x>1</cdr:x>
      <cdr:y>0.62975</cdr:y>
    </cdr:to>
    <cdr:sp>
      <cdr:nvSpPr>
        <cdr:cNvPr id="2" name="TextBox 2"/>
        <cdr:cNvSpPr txBox="1">
          <a:spLocks noChangeArrowheads="1"/>
        </cdr:cNvSpPr>
      </cdr:nvSpPr>
      <cdr:spPr>
        <a:xfrm>
          <a:off x="9553575" y="2667000"/>
          <a:ext cx="285750" cy="314325"/>
        </a:xfrm>
        <a:prstGeom prst="rect">
          <a:avLst/>
        </a:prstGeom>
        <a:noFill/>
        <a:ln w="9525" cmpd="sng">
          <a:noFill/>
        </a:ln>
      </cdr:spPr>
      <cdr:txBody>
        <a:bodyPr vertOverflow="clip" wrap="square"/>
        <a:p>
          <a:pPr algn="l">
            <a:defRPr/>
          </a:pPr>
          <a:r>
            <a:rPr lang="en-US" cap="none" sz="1725" b="1" i="0" u="none" baseline="0">
              <a:latin typeface="Arial"/>
              <a:ea typeface="Arial"/>
              <a:cs typeface="Aria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4733925"/>
    <xdr:graphicFrame>
      <xdr:nvGraphicFramePr>
        <xdr:cNvPr id="1" name="Shape 1025"/>
        <xdr:cNvGraphicFramePr/>
      </xdr:nvGraphicFramePr>
      <xdr:xfrm>
        <a:off x="0" y="0"/>
        <a:ext cx="9715500" cy="47339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statis.de/indicators/d/lrbev03ad.htm" TargetMode="External" /><Relationship Id="rId2" Type="http://schemas.openxmlformats.org/officeDocument/2006/relationships/hyperlink" Target="http://www.destatis.de/indicators/d/lrbev05ad.htm" TargetMode="External" /><Relationship Id="rId3" Type="http://schemas.openxmlformats.org/officeDocument/2006/relationships/hyperlink" Target="http://www.statistik-portal.de/Statistik-Portal/de_jb01_jahrtab1.asp" TargetMode="External" /><Relationship Id="rId4" Type="http://schemas.openxmlformats.org/officeDocument/2006/relationships/hyperlink" Target="http://www.statistik-portal.de/Statistik-Portal/de_jb01_jahrtab4.asp" TargetMode="External" /><Relationship Id="rId5" Type="http://schemas.openxmlformats.org/officeDocument/2006/relationships/hyperlink" Target="http://www.bundesbank.de/download/volkswirtschaft/monatsberichte/2005/200505mb_bbk.pdf" TargetMode="External" /><Relationship Id="rId6" Type="http://schemas.openxmlformats.org/officeDocument/2006/relationships/hyperlink" Target="http://www.bundesbank.de/download/volkswirtschaft/monatsberichte/2005/200505mb_bbk.pdf" TargetMode="External" /><Relationship Id="rId7" Type="http://schemas.openxmlformats.org/officeDocument/2006/relationships/hyperlink" Target="http://www.bundesbank.de/download/volkswirtschaft/monatsberichte/2005/200505mb_bbk.pdf" TargetMode="External" /><Relationship Id="rId8" Type="http://schemas.openxmlformats.org/officeDocument/2006/relationships/hyperlink" Target="http://www.bundesbank.de/download/volkswirtschaft/monatsberichte/2005/200505mb_bbk.pdf" TargetMode="External" /><Relationship Id="rId9" Type="http://schemas.openxmlformats.org/officeDocument/2006/relationships/hyperlink" Target="http://www.bundesbank.de/download/volkswirtschaft/monatsberichte/2005/200512mb_bbk.pdf" TargetMode="External" /><Relationship Id="rId10" Type="http://schemas.openxmlformats.org/officeDocument/2006/relationships/hyperlink" Target="http://www.bundesbank.de/download/volkswirtschaft/monatsberichte/2005/200512mb_bbk.pdf" TargetMode="External" /><Relationship Id="rId11" Type="http://schemas.openxmlformats.org/officeDocument/2006/relationships/hyperlink" Target="http://www.bundesbank.de/download/volkswirtschaft/monatsberichte/2005/200512mb_bbk.pdf" TargetMode="External" /><Relationship Id="rId12" Type="http://schemas.openxmlformats.org/officeDocument/2006/relationships/hyperlink" Target="http://www.bundesbank.de/download/volkswirtschaft/monatsberichte/2005/200512mb_bbk.pdf" TargetMode="External" /><Relationship Id="rId13" Type="http://schemas.openxmlformats.org/officeDocument/2006/relationships/hyperlink" Target="http://www.bundesbank.de/download/volkswirtschaft/monatsberichte/2005/200512mb_bbk.pdf" TargetMode="External" /><Relationship Id="rId14" Type="http://schemas.openxmlformats.org/officeDocument/2006/relationships/hyperlink" Target="http://www.bundesbank.de/download/volkswirtschaft/monatsberichte/2005/200512mb_bbk.pdf" TargetMode="External" /><Relationship Id="rId15" Type="http://schemas.openxmlformats.org/officeDocument/2006/relationships/hyperlink" Target="http://www.bundesbank.de/download/volkswirtschaft/monatsberichte/2005/200512mb_bbk.pdf" TargetMode="External" /><Relationship Id="rId16" Type="http://schemas.openxmlformats.org/officeDocument/2006/relationships/hyperlink" Target="http://www.bundesbank.de/download/volkswirtschaft/monatsberichte/2006/200607mb_bbk.pdf" TargetMode="External" /><Relationship Id="rId17" Type="http://schemas.openxmlformats.org/officeDocument/2006/relationships/hyperlink" Target="http://www.bundesbank.de/download/volkswirtschaft/monatsberichte/2006/200607mb_bbk.pdf" TargetMode="External" /><Relationship Id="rId18" Type="http://schemas.openxmlformats.org/officeDocument/2006/relationships/hyperlink" Target="http://www.bundesbank.de/download/volkswirtschaft/monatsberichte/2006/200607mb_bbk.pdf" TargetMode="External" /><Relationship Id="rId19" Type="http://schemas.openxmlformats.org/officeDocument/2006/relationships/hyperlink" Target="http://www.bundesbank.de/download/volkswirtschaft/monatsberichte/2006/200607mb_bbk.pdf" TargetMode="External" /><Relationship Id="rId20" Type="http://schemas.openxmlformats.org/officeDocument/2006/relationships/hyperlink" Target="http://www.bundesbank.de/download/volkswirtschaft/monatsberichte/2006/200607mb_bbk.pdf" TargetMode="External" /><Relationship Id="rId21" Type="http://schemas.openxmlformats.org/officeDocument/2006/relationships/hyperlink" Target="http://www.bundesbank.de/download/volkswirtschaft/monatsberichte/2006/200607mb_bbk.pdf" TargetMode="External" /><Relationship Id="rId22" Type="http://schemas.openxmlformats.org/officeDocument/2006/relationships/hyperlink" Target="http://www.bundesbank.de/download/volkswirtschaft/monatsberichte/2006/200607mb_bbk.pdf" TargetMode="External" /><Relationship Id="rId23" Type="http://schemas.openxmlformats.org/officeDocument/2006/relationships/hyperlink" Target="http://www.bundesbank.de/download/volkswirtschaft/monatsberichte/2006/200608mb_bbk.pdf" TargetMode="External" /><Relationship Id="rId24" Type="http://schemas.openxmlformats.org/officeDocument/2006/relationships/hyperlink" Target="http://www.bundesbank.de/download/volkswirtschaft/monatsberichte/2006/200609mb_bbk.pdf" TargetMode="External" /><Relationship Id="rId25" Type="http://schemas.openxmlformats.org/officeDocument/2006/relationships/hyperlink" Target="http://www.bundesbank.de/download/volkswirtschaft/monatsberichte/2006/200610bbk_mb.pdf" TargetMode="External" /><Relationship Id="rId26" Type="http://schemas.openxmlformats.org/officeDocument/2006/relationships/hyperlink" Target="http://www.bundesbank.de/download/volkswirtschaft/monatsberichte/2006/200611bbk_mb.pdf" TargetMode="External" /><Relationship Id="rId27" Type="http://schemas.openxmlformats.org/officeDocument/2006/relationships/hyperlink" Target="http://www.bundesbank.de/download/volkswirtschaft/monatsberichte/2006/200612bbk_mb.pdf" TargetMode="External" /><Relationship Id="rId28" Type="http://schemas.openxmlformats.org/officeDocument/2006/relationships/hyperlink" Target="http://www.bundesbank.de/download/volkswirtschaft/monatsberichte/2007/200701bbk.mb.pdf" TargetMode="External" /><Relationship Id="rId29" Type="http://schemas.openxmlformats.org/officeDocument/2006/relationships/hyperlink" Target="http://www.bundesbank.de/download/volkswirtschaft/monatsberichte/2007/200702mb_bbk.pdf" TargetMode="External" /><Relationship Id="rId30" Type="http://schemas.openxmlformats.org/officeDocument/2006/relationships/comments" Target="../comments1.xml" /><Relationship Id="rId31" Type="http://schemas.openxmlformats.org/officeDocument/2006/relationships/vmlDrawing" Target="../drawings/vmlDrawing1.vml" /><Relationship Id="rId32" Type="http://schemas.openxmlformats.org/officeDocument/2006/relationships/drawing" Target="../drawings/drawing1.xml" /><Relationship Id="rId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estatis.de/indicators/d/lrvgr02ad.htm" TargetMode="External" /><Relationship Id="rId2" Type="http://schemas.openxmlformats.org/officeDocument/2006/relationships/hyperlink" Target="http://www.bundesbank.de/statistik/statistik_zeitreihen.php?func=list&amp;tr=www_s101_b10111213_4"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6"/>
  <sheetViews>
    <sheetView tabSelected="1" workbookViewId="0" topLeftCell="A1">
      <selection activeCell="A2" sqref="A2"/>
    </sheetView>
  </sheetViews>
  <sheetFormatPr defaultColWidth="11.421875" defaultRowHeight="12.75"/>
  <cols>
    <col min="1" max="1" width="8.28125" style="0" customWidth="1"/>
    <col min="2" max="3" width="17.7109375" style="0" customWidth="1"/>
    <col min="4" max="4" width="11.28125" style="0" customWidth="1"/>
    <col min="5" max="5" width="17.7109375" style="0" customWidth="1"/>
    <col min="6" max="8" width="9.140625" style="0" customWidth="1"/>
    <col min="9" max="9" width="15.8515625" style="0" customWidth="1"/>
    <col min="10" max="14" width="17.7109375" style="0" customWidth="1"/>
    <col min="15" max="16" width="12.8515625" style="0" customWidth="1"/>
  </cols>
  <sheetData>
    <row r="1" ht="23.25">
      <c r="B1" s="43" t="s">
        <v>81</v>
      </c>
    </row>
    <row r="2" spans="2:8" ht="95.25" customHeight="1" thickBot="1">
      <c r="B2" s="110" t="s">
        <v>83</v>
      </c>
      <c r="C2" s="111"/>
      <c r="D2" s="111"/>
      <c r="E2" s="111"/>
      <c r="F2" s="111"/>
      <c r="G2" s="111"/>
      <c r="H2" s="111"/>
    </row>
    <row r="3" spans="1:16" ht="12.75">
      <c r="A3" s="1"/>
      <c r="B3" s="2"/>
      <c r="C3" s="3"/>
      <c r="D3" s="3"/>
      <c r="E3" s="2" t="s">
        <v>0</v>
      </c>
      <c r="F3" s="2"/>
      <c r="G3" s="2"/>
      <c r="H3" s="2"/>
      <c r="I3" s="5" t="s">
        <v>1</v>
      </c>
      <c r="J3" s="2"/>
      <c r="K3" s="6"/>
      <c r="L3" s="2" t="s">
        <v>2</v>
      </c>
      <c r="M3" s="2"/>
      <c r="N3" s="2"/>
      <c r="O3" s="7"/>
      <c r="P3" s="6"/>
    </row>
    <row r="4" spans="1:16" ht="13.5" thickBot="1">
      <c r="A4" s="8"/>
      <c r="B4" s="7"/>
      <c r="C4" s="4"/>
      <c r="D4" s="4" t="s">
        <v>29</v>
      </c>
      <c r="E4" s="7"/>
      <c r="F4" s="108" t="s">
        <v>4</v>
      </c>
      <c r="G4" s="108" t="s">
        <v>5</v>
      </c>
      <c r="H4" s="109" t="s">
        <v>6</v>
      </c>
      <c r="I4" s="9" t="s">
        <v>3</v>
      </c>
      <c r="J4" s="7"/>
      <c r="K4" s="10"/>
      <c r="L4" s="4" t="s">
        <v>3</v>
      </c>
      <c r="M4" s="7"/>
      <c r="N4" s="7"/>
      <c r="O4" s="7"/>
      <c r="P4" s="10"/>
    </row>
    <row r="5" spans="1:16" ht="39" thickBot="1">
      <c r="A5" s="8"/>
      <c r="B5" s="7"/>
      <c r="C5" s="4"/>
      <c r="D5" s="44" t="s">
        <v>7</v>
      </c>
      <c r="E5" s="7"/>
      <c r="F5" s="108"/>
      <c r="G5" s="108"/>
      <c r="H5" s="109"/>
      <c r="I5" s="11" t="s">
        <v>8</v>
      </c>
      <c r="J5" s="7"/>
      <c r="K5" s="10"/>
      <c r="L5" s="12" t="s">
        <v>8</v>
      </c>
      <c r="M5" s="7"/>
      <c r="N5" s="7"/>
      <c r="O5" s="7"/>
      <c r="P5" s="10"/>
    </row>
    <row r="6" spans="1:19" ht="48.75" thickBot="1">
      <c r="A6" s="13"/>
      <c r="B6" s="14" t="s">
        <v>85</v>
      </c>
      <c r="C6" s="14" t="s">
        <v>9</v>
      </c>
      <c r="D6" s="14" t="s">
        <v>82</v>
      </c>
      <c r="E6" s="15" t="s">
        <v>10</v>
      </c>
      <c r="F6" s="108"/>
      <c r="G6" s="108"/>
      <c r="H6" s="109"/>
      <c r="I6" s="16" t="s">
        <v>11</v>
      </c>
      <c r="J6" s="17" t="s">
        <v>12</v>
      </c>
      <c r="K6" s="18" t="s">
        <v>13</v>
      </c>
      <c r="L6" s="19" t="s">
        <v>11</v>
      </c>
      <c r="M6" s="17" t="s">
        <v>14</v>
      </c>
      <c r="N6" s="20" t="s">
        <v>15</v>
      </c>
      <c r="O6" s="20" t="s">
        <v>16</v>
      </c>
      <c r="P6" s="18" t="s">
        <v>6</v>
      </c>
      <c r="R6" s="138" t="s">
        <v>111</v>
      </c>
      <c r="S6" s="139"/>
    </row>
    <row r="7" spans="1:19" ht="12.75">
      <c r="A7" s="21">
        <v>38336</v>
      </c>
      <c r="B7" s="22">
        <v>125900000000</v>
      </c>
      <c r="C7" s="22">
        <v>655400000000</v>
      </c>
      <c r="D7" s="23" t="s">
        <v>17</v>
      </c>
      <c r="E7" s="22">
        <f aca="true" t="shared" si="0" ref="E7:E29">B7+C7</f>
        <v>781300000000</v>
      </c>
      <c r="F7" s="24"/>
      <c r="G7" s="24"/>
      <c r="H7" s="25"/>
      <c r="I7" s="26">
        <v>82501000</v>
      </c>
      <c r="J7" s="27">
        <f aca="true" t="shared" si="1" ref="J7:J29">E7/I7</f>
        <v>9470.188240142545</v>
      </c>
      <c r="K7" s="28">
        <f aca="true" t="shared" si="2" ref="K7:K31">J7*12</f>
        <v>113642.25888171053</v>
      </c>
      <c r="L7" s="26">
        <v>39122000</v>
      </c>
      <c r="M7" s="27">
        <f aca="true" t="shared" si="3" ref="M7:M29">E7/L7</f>
        <v>19970.860385460866</v>
      </c>
      <c r="N7" s="29">
        <f aca="true" t="shared" si="4" ref="N7:N31">M7*12</f>
        <v>239650.3246255304</v>
      </c>
      <c r="O7" s="29"/>
      <c r="P7" s="28"/>
      <c r="R7" s="136">
        <f>M31</f>
        <v>23485.11919955077</v>
      </c>
      <c r="S7" s="137">
        <v>1</v>
      </c>
    </row>
    <row r="8" spans="1:19" ht="12.75">
      <c r="A8" s="21">
        <v>38367</v>
      </c>
      <c r="B8" s="22">
        <v>123900000000</v>
      </c>
      <c r="C8" s="22">
        <v>679000000000</v>
      </c>
      <c r="D8" s="23" t="s">
        <v>17</v>
      </c>
      <c r="E8" s="22">
        <f t="shared" si="0"/>
        <v>802900000000</v>
      </c>
      <c r="F8" s="30">
        <f aca="true" t="shared" si="5" ref="F8:F29">(E8/E7-1)*12</f>
        <v>0.33175476769486867</v>
      </c>
      <c r="G8" s="31">
        <f>(E8/E$7-1)*12</f>
        <v>0.33175476769486867</v>
      </c>
      <c r="H8" s="25"/>
      <c r="I8" s="26">
        <v>82501000</v>
      </c>
      <c r="J8" s="27">
        <f t="shared" si="1"/>
        <v>9732.003248445473</v>
      </c>
      <c r="K8" s="28">
        <f t="shared" si="2"/>
        <v>116784.03898134569</v>
      </c>
      <c r="L8" s="26">
        <v>39178000</v>
      </c>
      <c r="M8" s="27">
        <f t="shared" si="3"/>
        <v>20493.64439226096</v>
      </c>
      <c r="N8" s="29">
        <f t="shared" si="4"/>
        <v>245923.73270713154</v>
      </c>
      <c r="O8" s="32">
        <f aca="true" t="shared" si="6" ref="O8:O29">N8-N7</f>
        <v>6273.408081601141</v>
      </c>
      <c r="P8" s="28"/>
      <c r="R8" s="134">
        <f>R$7*S8</f>
        <v>23250.26800755526</v>
      </c>
      <c r="S8" s="133">
        <v>0.99</v>
      </c>
    </row>
    <row r="9" spans="1:19" ht="12.75">
      <c r="A9" s="21">
        <v>38398</v>
      </c>
      <c r="B9" s="22">
        <v>124900000000</v>
      </c>
      <c r="C9" s="22">
        <v>684000000000</v>
      </c>
      <c r="D9" s="23" t="s">
        <v>17</v>
      </c>
      <c r="E9" s="22">
        <f t="shared" si="0"/>
        <v>808900000000</v>
      </c>
      <c r="F9" s="31">
        <f t="shared" si="5"/>
        <v>0.089674928384607</v>
      </c>
      <c r="G9" s="31">
        <f>(E9/E$7-1)*12/2</f>
        <v>0.21195443491616528</v>
      </c>
      <c r="H9" s="25"/>
      <c r="I9" s="26">
        <v>82501000</v>
      </c>
      <c r="J9" s="27">
        <f t="shared" si="1"/>
        <v>9804.729639640731</v>
      </c>
      <c r="K9" s="28">
        <f t="shared" si="2"/>
        <v>117656.75567568876</v>
      </c>
      <c r="L9" s="26">
        <v>39178000</v>
      </c>
      <c r="M9" s="27">
        <f t="shared" si="3"/>
        <v>20646.791566695596</v>
      </c>
      <c r="N9" s="29">
        <f t="shared" si="4"/>
        <v>247761.49880034715</v>
      </c>
      <c r="O9" s="32">
        <f t="shared" si="6"/>
        <v>1837.766093215614</v>
      </c>
      <c r="P9" s="28"/>
      <c r="R9" s="134">
        <f aca="true" t="shared" si="7" ref="R9:R72">R$7*S9</f>
        <v>23015.416815559754</v>
      </c>
      <c r="S9" s="133">
        <v>0.98</v>
      </c>
    </row>
    <row r="10" spans="1:19" ht="12.75">
      <c r="A10" s="21">
        <v>38426</v>
      </c>
      <c r="B10" s="22">
        <v>127400000000</v>
      </c>
      <c r="C10" s="22">
        <v>684100000000</v>
      </c>
      <c r="D10" s="23" t="s">
        <v>17</v>
      </c>
      <c r="E10" s="22">
        <f t="shared" si="0"/>
        <v>811500000000</v>
      </c>
      <c r="F10" s="31">
        <f t="shared" si="5"/>
        <v>0.038570898751391525</v>
      </c>
      <c r="G10" s="31">
        <f>(E10/E$7-1)*12/3</f>
        <v>0.1546141046972993</v>
      </c>
      <c r="H10" s="25"/>
      <c r="I10" s="26">
        <v>82501000</v>
      </c>
      <c r="J10" s="27">
        <f t="shared" si="1"/>
        <v>9836.244409158677</v>
      </c>
      <c r="K10" s="28">
        <f t="shared" si="2"/>
        <v>118034.93290990412</v>
      </c>
      <c r="L10" s="26">
        <v>39178000</v>
      </c>
      <c r="M10" s="27">
        <f t="shared" si="3"/>
        <v>20713.155342283935</v>
      </c>
      <c r="N10" s="29">
        <f t="shared" si="4"/>
        <v>248557.86410740722</v>
      </c>
      <c r="O10" s="32">
        <f t="shared" si="6"/>
        <v>796.3653070600703</v>
      </c>
      <c r="P10" s="28"/>
      <c r="R10" s="134">
        <f t="shared" si="7"/>
        <v>22780.565623564245</v>
      </c>
      <c r="S10" s="133">
        <v>0.97</v>
      </c>
    </row>
    <row r="11" spans="1:19" ht="12.75">
      <c r="A11" s="21">
        <v>38457</v>
      </c>
      <c r="B11" s="22">
        <v>129700000000</v>
      </c>
      <c r="C11" s="22">
        <v>686600000000</v>
      </c>
      <c r="D11" s="23" t="s">
        <v>18</v>
      </c>
      <c r="E11" s="22">
        <f t="shared" si="0"/>
        <v>816300000000</v>
      </c>
      <c r="F11" s="31">
        <f t="shared" si="5"/>
        <v>0.07097966728280891</v>
      </c>
      <c r="G11" s="31">
        <f>(E11/E$7-1)*12/4</f>
        <v>0.13439139895046726</v>
      </c>
      <c r="H11" s="25"/>
      <c r="I11" s="26">
        <v>82501000</v>
      </c>
      <c r="J11" s="27">
        <f t="shared" si="1"/>
        <v>9894.425522114883</v>
      </c>
      <c r="K11" s="28">
        <f t="shared" si="2"/>
        <v>118733.10626537859</v>
      </c>
      <c r="L11" s="26">
        <v>39178000</v>
      </c>
      <c r="M11" s="27">
        <f t="shared" si="3"/>
        <v>20835.67308183164</v>
      </c>
      <c r="N11" s="29">
        <f t="shared" si="4"/>
        <v>250028.07698197966</v>
      </c>
      <c r="O11" s="32">
        <f t="shared" si="6"/>
        <v>1470.212874572433</v>
      </c>
      <c r="P11" s="33"/>
      <c r="R11" s="134">
        <f t="shared" si="7"/>
        <v>22545.714431568736</v>
      </c>
      <c r="S11" s="133">
        <v>0.96</v>
      </c>
    </row>
    <row r="12" spans="1:19" ht="12.75">
      <c r="A12" s="21">
        <v>38487</v>
      </c>
      <c r="B12" s="22">
        <v>130700000000</v>
      </c>
      <c r="C12" s="22">
        <v>696100000000</v>
      </c>
      <c r="D12" s="23" t="s">
        <v>18</v>
      </c>
      <c r="E12" s="22">
        <f t="shared" si="0"/>
        <v>826800000000</v>
      </c>
      <c r="F12" s="30">
        <f t="shared" si="5"/>
        <v>0.1543550165380383</v>
      </c>
      <c r="G12" s="31">
        <f>(E12/E$7-1)*12/5</f>
        <v>0.13976705490848573</v>
      </c>
      <c r="H12" s="25"/>
      <c r="I12" s="26">
        <v>82501000</v>
      </c>
      <c r="J12" s="27">
        <f t="shared" si="1"/>
        <v>10021.696706706585</v>
      </c>
      <c r="K12" s="28">
        <f t="shared" si="2"/>
        <v>120260.36048047902</v>
      </c>
      <c r="L12" s="26">
        <v>39178000</v>
      </c>
      <c r="M12" s="27">
        <f t="shared" si="3"/>
        <v>21103.680637092246</v>
      </c>
      <c r="N12" s="29">
        <f t="shared" si="4"/>
        <v>253244.16764510697</v>
      </c>
      <c r="O12" s="32">
        <f t="shared" si="6"/>
        <v>3216.09066312731</v>
      </c>
      <c r="P12" s="33"/>
      <c r="R12" s="134">
        <f t="shared" si="7"/>
        <v>22310.86323957323</v>
      </c>
      <c r="S12" s="133">
        <v>0.95</v>
      </c>
    </row>
    <row r="13" spans="1:19" ht="12.75">
      <c r="A13" s="21">
        <v>38518</v>
      </c>
      <c r="B13" s="22">
        <v>134100000000</v>
      </c>
      <c r="C13" s="22">
        <v>706300000000</v>
      </c>
      <c r="D13" s="23" t="s">
        <v>18</v>
      </c>
      <c r="E13" s="22">
        <f t="shared" si="0"/>
        <v>840400000000</v>
      </c>
      <c r="F13" s="30">
        <f t="shared" si="5"/>
        <v>0.19738751814223487</v>
      </c>
      <c r="G13" s="31">
        <f>(E13/E$7-1)*12/6</f>
        <v>0.1512863176756687</v>
      </c>
      <c r="H13" s="25"/>
      <c r="I13" s="26">
        <v>82501000</v>
      </c>
      <c r="J13" s="27">
        <f t="shared" si="1"/>
        <v>10186.543193415837</v>
      </c>
      <c r="K13" s="28">
        <f t="shared" si="2"/>
        <v>122238.51832099004</v>
      </c>
      <c r="L13" s="26">
        <v>39178000</v>
      </c>
      <c r="M13" s="27">
        <f t="shared" si="3"/>
        <v>21450.814232477413</v>
      </c>
      <c r="N13" s="29">
        <f t="shared" si="4"/>
        <v>257409.77078972897</v>
      </c>
      <c r="O13" s="32">
        <f t="shared" si="6"/>
        <v>4165.603144622</v>
      </c>
      <c r="P13" s="33"/>
      <c r="R13" s="134">
        <f t="shared" si="7"/>
        <v>22076.012047577722</v>
      </c>
      <c r="S13" s="133">
        <v>0.94</v>
      </c>
    </row>
    <row r="14" spans="1:19" ht="12.75">
      <c r="A14" s="21">
        <v>38548</v>
      </c>
      <c r="B14" s="22">
        <v>136300000000</v>
      </c>
      <c r="C14" s="22">
        <v>706800000000</v>
      </c>
      <c r="D14" s="23" t="s">
        <v>18</v>
      </c>
      <c r="E14" s="22">
        <f t="shared" si="0"/>
        <v>843100000000</v>
      </c>
      <c r="F14" s="31">
        <f t="shared" si="5"/>
        <v>0.03855306996668162</v>
      </c>
      <c r="G14" s="31">
        <f>(E14/E$7-1)*12/7</f>
        <v>0.13559817885940997</v>
      </c>
      <c r="H14" s="25"/>
      <c r="I14" s="26">
        <v>82501000</v>
      </c>
      <c r="J14" s="27">
        <f t="shared" si="1"/>
        <v>10219.270069453703</v>
      </c>
      <c r="K14" s="28">
        <f t="shared" si="2"/>
        <v>122631.24083344443</v>
      </c>
      <c r="L14" s="26">
        <v>39178000</v>
      </c>
      <c r="M14" s="27">
        <f t="shared" si="3"/>
        <v>21519.730460972994</v>
      </c>
      <c r="N14" s="29">
        <f t="shared" si="4"/>
        <v>258236.76553167595</v>
      </c>
      <c r="O14" s="32">
        <f t="shared" si="6"/>
        <v>826.9947419469827</v>
      </c>
      <c r="P14" s="33"/>
      <c r="R14" s="134">
        <f t="shared" si="7"/>
        <v>21841.160855582217</v>
      </c>
      <c r="S14" s="133">
        <v>0.93</v>
      </c>
    </row>
    <row r="15" spans="1:19" ht="12.75">
      <c r="A15" s="21">
        <v>38579</v>
      </c>
      <c r="B15" s="22">
        <v>135200000000</v>
      </c>
      <c r="C15" s="22">
        <v>708500000000</v>
      </c>
      <c r="D15" s="23" t="s">
        <v>18</v>
      </c>
      <c r="E15" s="22">
        <f t="shared" si="0"/>
        <v>843700000000</v>
      </c>
      <c r="F15" s="31">
        <f t="shared" si="5"/>
        <v>0.008539912228679114</v>
      </c>
      <c r="G15" s="31">
        <f>(E15/E$7-1)*12/8</f>
        <v>0.11980033277870206</v>
      </c>
      <c r="H15" s="25"/>
      <c r="I15" s="26">
        <v>82501000</v>
      </c>
      <c r="J15" s="27">
        <f t="shared" si="1"/>
        <v>10226.54270857323</v>
      </c>
      <c r="K15" s="28">
        <f t="shared" si="2"/>
        <v>122718.51250287876</v>
      </c>
      <c r="L15" s="26">
        <v>39178000</v>
      </c>
      <c r="M15" s="27">
        <f t="shared" si="3"/>
        <v>21535.045178416458</v>
      </c>
      <c r="N15" s="29">
        <f t="shared" si="4"/>
        <v>258420.54214099748</v>
      </c>
      <c r="O15" s="32">
        <f t="shared" si="6"/>
        <v>183.7766093215323</v>
      </c>
      <c r="P15" s="33"/>
      <c r="R15" s="134">
        <f t="shared" si="7"/>
        <v>21606.309663586708</v>
      </c>
      <c r="S15" s="133">
        <v>0.92</v>
      </c>
    </row>
    <row r="16" spans="1:19" ht="12.75">
      <c r="A16" s="21">
        <v>38610</v>
      </c>
      <c r="B16" s="22">
        <v>136200000000</v>
      </c>
      <c r="C16" s="22">
        <v>715800000000</v>
      </c>
      <c r="D16" s="23" t="s">
        <v>18</v>
      </c>
      <c r="E16" s="22">
        <f t="shared" si="0"/>
        <v>852000000000</v>
      </c>
      <c r="F16" s="30">
        <f t="shared" si="5"/>
        <v>0.1180514400853383</v>
      </c>
      <c r="G16" s="31">
        <f>(E16/E$7-1)*12/9</f>
        <v>0.12065361150219722</v>
      </c>
      <c r="H16" s="25"/>
      <c r="I16" s="26">
        <v>82501000</v>
      </c>
      <c r="J16" s="27">
        <f t="shared" si="1"/>
        <v>10327.14754972667</v>
      </c>
      <c r="K16" s="28">
        <f t="shared" si="2"/>
        <v>123925.77059672003</v>
      </c>
      <c r="L16" s="26">
        <v>39178000</v>
      </c>
      <c r="M16" s="27">
        <f t="shared" si="3"/>
        <v>21746.8987697177</v>
      </c>
      <c r="N16" s="29">
        <f t="shared" si="4"/>
        <v>260962.7852366124</v>
      </c>
      <c r="O16" s="32">
        <f t="shared" si="6"/>
        <v>2542.2430956149183</v>
      </c>
      <c r="P16" s="33"/>
      <c r="R16" s="134">
        <f t="shared" si="7"/>
        <v>21371.4584715912</v>
      </c>
      <c r="S16" s="133">
        <v>0.91</v>
      </c>
    </row>
    <row r="17" spans="1:19" ht="12.75">
      <c r="A17" s="21">
        <v>38640</v>
      </c>
      <c r="B17" s="22">
        <v>137200000000</v>
      </c>
      <c r="C17" s="22">
        <v>718800000000</v>
      </c>
      <c r="D17" s="23" t="s">
        <v>18</v>
      </c>
      <c r="E17" s="22">
        <f t="shared" si="0"/>
        <v>856000000000</v>
      </c>
      <c r="F17" s="31">
        <f t="shared" si="5"/>
        <v>0.0563380281690149</v>
      </c>
      <c r="G17" s="31">
        <f>(E17/E$7-1)*12/10</f>
        <v>0.11473185716114162</v>
      </c>
      <c r="H17" s="25"/>
      <c r="I17" s="26">
        <v>82501000</v>
      </c>
      <c r="J17" s="27">
        <f t="shared" si="1"/>
        <v>10375.63181052351</v>
      </c>
      <c r="K17" s="28">
        <f t="shared" si="2"/>
        <v>124507.58172628211</v>
      </c>
      <c r="L17" s="26">
        <v>39178000</v>
      </c>
      <c r="M17" s="27">
        <f t="shared" si="3"/>
        <v>21848.99688600745</v>
      </c>
      <c r="N17" s="29">
        <f t="shared" si="4"/>
        <v>262187.9626320894</v>
      </c>
      <c r="O17" s="32">
        <f t="shared" si="6"/>
        <v>1225.1773954769887</v>
      </c>
      <c r="P17" s="33"/>
      <c r="R17" s="134">
        <f t="shared" si="7"/>
        <v>21136.607279595693</v>
      </c>
      <c r="S17" s="133">
        <v>0.9</v>
      </c>
    </row>
    <row r="18" spans="1:19" ht="12.75">
      <c r="A18" s="21">
        <v>38671</v>
      </c>
      <c r="B18" s="22">
        <v>139300000000</v>
      </c>
      <c r="C18" s="22">
        <v>734400000000</v>
      </c>
      <c r="D18" s="23" t="s">
        <v>19</v>
      </c>
      <c r="E18" s="22">
        <f t="shared" si="0"/>
        <v>873700000000</v>
      </c>
      <c r="F18" s="30">
        <f t="shared" si="5"/>
        <v>0.24813084112149664</v>
      </c>
      <c r="G18" s="31">
        <f>(E18/E$7-1)*12/11</f>
        <v>0.12901574299244853</v>
      </c>
      <c r="H18" s="25"/>
      <c r="I18" s="26">
        <v>82501000</v>
      </c>
      <c r="J18" s="27">
        <f t="shared" si="1"/>
        <v>10590.17466454952</v>
      </c>
      <c r="K18" s="28">
        <f t="shared" si="2"/>
        <v>127082.09597459424</v>
      </c>
      <c r="L18" s="26">
        <v>39178000</v>
      </c>
      <c r="M18" s="27">
        <f t="shared" si="3"/>
        <v>22300.781050589616</v>
      </c>
      <c r="N18" s="29">
        <f t="shared" si="4"/>
        <v>267609.3726070754</v>
      </c>
      <c r="O18" s="32">
        <f t="shared" si="6"/>
        <v>5421.409974985989</v>
      </c>
      <c r="P18" s="33"/>
      <c r="R18" s="134">
        <f t="shared" si="7"/>
        <v>20901.756087600184</v>
      </c>
      <c r="S18" s="133">
        <v>0.89</v>
      </c>
    </row>
    <row r="19" spans="1:19" ht="12.75">
      <c r="A19" s="21">
        <v>38701</v>
      </c>
      <c r="B19" s="22">
        <v>143500000000</v>
      </c>
      <c r="C19" s="22">
        <v>725800000000</v>
      </c>
      <c r="D19" s="23" t="s">
        <v>19</v>
      </c>
      <c r="E19" s="22">
        <f t="shared" si="0"/>
        <v>869300000000</v>
      </c>
      <c r="F19" s="31">
        <f t="shared" si="5"/>
        <v>-0.060432642783564194</v>
      </c>
      <c r="G19" s="31">
        <f>(E19/E$7-1)*12/12</f>
        <v>0.11263279150134387</v>
      </c>
      <c r="H19" s="34">
        <f aca="true" t="shared" si="8" ref="H19:H29">E19/E7-1</f>
        <v>0.11263279150134387</v>
      </c>
      <c r="I19" s="35">
        <v>82438000</v>
      </c>
      <c r="J19" s="27">
        <f t="shared" si="1"/>
        <v>10544.894344840972</v>
      </c>
      <c r="K19" s="28">
        <f t="shared" si="2"/>
        <v>126538.73213809167</v>
      </c>
      <c r="L19" s="26">
        <v>39178000</v>
      </c>
      <c r="M19" s="27">
        <f t="shared" si="3"/>
        <v>22188.473122670886</v>
      </c>
      <c r="N19" s="29">
        <f t="shared" si="4"/>
        <v>266261.67747205065</v>
      </c>
      <c r="O19" s="32">
        <f t="shared" si="6"/>
        <v>-1347.6951350247255</v>
      </c>
      <c r="P19" s="33">
        <f aca="true" t="shared" si="9" ref="P19:P29">N19-N7</f>
        <v>26611.352846520254</v>
      </c>
      <c r="R19" s="134">
        <f t="shared" si="7"/>
        <v>20666.904895604675</v>
      </c>
      <c r="S19" s="133">
        <v>0.88</v>
      </c>
    </row>
    <row r="20" spans="1:19" ht="12.75">
      <c r="A20" s="21">
        <v>38732</v>
      </c>
      <c r="B20" s="22">
        <v>140600000000</v>
      </c>
      <c r="C20" s="22">
        <v>728200000000</v>
      </c>
      <c r="D20" s="23" t="s">
        <v>19</v>
      </c>
      <c r="E20" s="22">
        <f t="shared" si="0"/>
        <v>868800000000</v>
      </c>
      <c r="F20" s="31">
        <f t="shared" si="5"/>
        <v>-0.006902105142068571</v>
      </c>
      <c r="G20" s="31">
        <f>(E20/E$19-1)*12</f>
        <v>-0.006902105142068571</v>
      </c>
      <c r="H20" s="36">
        <f t="shared" si="8"/>
        <v>0.08207746917424341</v>
      </c>
      <c r="I20" s="37">
        <v>82438000</v>
      </c>
      <c r="J20" s="27">
        <f t="shared" si="1"/>
        <v>10538.82918071763</v>
      </c>
      <c r="K20" s="28">
        <f t="shared" si="2"/>
        <v>126465.95016861157</v>
      </c>
      <c r="L20" s="26">
        <v>39178000</v>
      </c>
      <c r="M20" s="27">
        <f t="shared" si="3"/>
        <v>22175.710858134666</v>
      </c>
      <c r="N20" s="29">
        <f t="shared" si="4"/>
        <v>266108.530297616</v>
      </c>
      <c r="O20" s="32">
        <f t="shared" si="6"/>
        <v>-153.14717443467816</v>
      </c>
      <c r="P20" s="33">
        <f t="shared" si="9"/>
        <v>20184.797590484435</v>
      </c>
      <c r="R20" s="134">
        <f t="shared" si="7"/>
        <v>20432.05370360917</v>
      </c>
      <c r="S20" s="133">
        <v>0.87</v>
      </c>
    </row>
    <row r="21" spans="1:19" ht="12.75">
      <c r="A21" s="21">
        <v>38763</v>
      </c>
      <c r="B21" s="22">
        <v>141100000000</v>
      </c>
      <c r="C21" s="22">
        <v>725600000000</v>
      </c>
      <c r="D21" s="23" t="s">
        <v>19</v>
      </c>
      <c r="E21" s="22">
        <f t="shared" si="0"/>
        <v>866700000000</v>
      </c>
      <c r="F21" s="31">
        <f t="shared" si="5"/>
        <v>-0.02900552486187813</v>
      </c>
      <c r="G21" s="31">
        <f>(E21/E$19-1)*12/2</f>
        <v>-0.01794547336937735</v>
      </c>
      <c r="H21" s="36">
        <f t="shared" si="8"/>
        <v>0.07145506243046107</v>
      </c>
      <c r="I21" s="37">
        <v>82438000</v>
      </c>
      <c r="J21" s="27">
        <f t="shared" si="1"/>
        <v>10513.355491399598</v>
      </c>
      <c r="K21" s="28">
        <f t="shared" si="2"/>
        <v>126160.26589679517</v>
      </c>
      <c r="L21" s="26">
        <v>39178000</v>
      </c>
      <c r="M21" s="27">
        <f t="shared" si="3"/>
        <v>22122.109347082547</v>
      </c>
      <c r="N21" s="29">
        <f t="shared" si="4"/>
        <v>265465.3121649906</v>
      </c>
      <c r="O21" s="32">
        <f t="shared" si="6"/>
        <v>-643.2181326253922</v>
      </c>
      <c r="P21" s="33">
        <f t="shared" si="9"/>
        <v>17703.81336464343</v>
      </c>
      <c r="R21" s="134">
        <f t="shared" si="7"/>
        <v>20197.20251161366</v>
      </c>
      <c r="S21" s="133">
        <v>0.86</v>
      </c>
    </row>
    <row r="22" spans="1:19" ht="12.75">
      <c r="A22" s="21">
        <v>38791</v>
      </c>
      <c r="B22" s="22">
        <v>143500000000</v>
      </c>
      <c r="C22" s="22">
        <v>733400000000</v>
      </c>
      <c r="D22" s="23" t="s">
        <v>19</v>
      </c>
      <c r="E22" s="22">
        <f t="shared" si="0"/>
        <v>876900000000</v>
      </c>
      <c r="F22" s="30">
        <f t="shared" si="5"/>
        <v>0.14122533748702093</v>
      </c>
      <c r="G22" s="31">
        <f>(E22/E$19-1)*12/3</f>
        <v>0.03497066605314636</v>
      </c>
      <c r="H22" s="36">
        <f t="shared" si="8"/>
        <v>0.0805914972273567</v>
      </c>
      <c r="I22" s="37">
        <v>82438000</v>
      </c>
      <c r="J22" s="27">
        <f t="shared" si="1"/>
        <v>10637.084839515757</v>
      </c>
      <c r="K22" s="28">
        <f t="shared" si="2"/>
        <v>127645.01807418908</v>
      </c>
      <c r="L22" s="26">
        <v>39178000</v>
      </c>
      <c r="M22" s="27">
        <f t="shared" si="3"/>
        <v>22382.45954362142</v>
      </c>
      <c r="N22" s="29">
        <f t="shared" si="4"/>
        <v>268589.51452345704</v>
      </c>
      <c r="O22" s="32">
        <f t="shared" si="6"/>
        <v>3124.2023584664566</v>
      </c>
      <c r="P22" s="33">
        <f t="shared" si="9"/>
        <v>20031.650416049815</v>
      </c>
      <c r="R22" s="134">
        <f t="shared" si="7"/>
        <v>19962.351319618152</v>
      </c>
      <c r="S22" s="133">
        <v>0.85</v>
      </c>
    </row>
    <row r="23" spans="1:19" ht="12.75">
      <c r="A23" s="21">
        <v>38822</v>
      </c>
      <c r="B23" s="22">
        <v>145500000000</v>
      </c>
      <c r="C23" s="22">
        <v>742500000000</v>
      </c>
      <c r="D23" s="23" t="s">
        <v>19</v>
      </c>
      <c r="E23" s="22">
        <f t="shared" si="0"/>
        <v>888000000000</v>
      </c>
      <c r="F23" s="30">
        <f t="shared" si="5"/>
        <v>0.151898734177216</v>
      </c>
      <c r="G23" s="31">
        <f>(E23/E$19-1)*12/4</f>
        <v>0.06453468307833887</v>
      </c>
      <c r="H23" s="36">
        <f t="shared" si="8"/>
        <v>0.08783535464902603</v>
      </c>
      <c r="I23" s="37">
        <v>82438000</v>
      </c>
      <c r="J23" s="27">
        <f t="shared" si="1"/>
        <v>10771.73148305393</v>
      </c>
      <c r="K23" s="28">
        <f t="shared" si="2"/>
        <v>129260.77779664716</v>
      </c>
      <c r="L23" s="26">
        <v>39178000</v>
      </c>
      <c r="M23" s="27">
        <f t="shared" si="3"/>
        <v>22665.78181632549</v>
      </c>
      <c r="N23" s="29">
        <f t="shared" si="4"/>
        <v>271989.3817959059</v>
      </c>
      <c r="O23" s="32">
        <f t="shared" si="6"/>
        <v>3399.8672724488424</v>
      </c>
      <c r="P23" s="33">
        <f t="shared" si="9"/>
        <v>21961.304813926225</v>
      </c>
      <c r="R23" s="134">
        <f t="shared" si="7"/>
        <v>19727.500127622647</v>
      </c>
      <c r="S23" s="133">
        <v>0.84</v>
      </c>
    </row>
    <row r="24" spans="1:19" ht="12.75">
      <c r="A24" s="21">
        <v>38852</v>
      </c>
      <c r="B24" s="22">
        <v>146800000000</v>
      </c>
      <c r="C24" s="22">
        <v>746900000000</v>
      </c>
      <c r="D24" s="23" t="s">
        <v>19</v>
      </c>
      <c r="E24" s="22">
        <f t="shared" si="0"/>
        <v>893700000000</v>
      </c>
      <c r="F24" s="31">
        <f t="shared" si="5"/>
        <v>0.0770270270270279</v>
      </c>
      <c r="G24" s="31">
        <f>(E24/E$19-1)*12/5</f>
        <v>0.06736454618658669</v>
      </c>
      <c r="H24" s="36">
        <f t="shared" si="8"/>
        <v>0.08091436865021762</v>
      </c>
      <c r="I24" s="37">
        <v>82438000</v>
      </c>
      <c r="J24" s="27">
        <f t="shared" si="1"/>
        <v>10840.87435406002</v>
      </c>
      <c r="K24" s="28">
        <f t="shared" si="2"/>
        <v>130090.49224872026</v>
      </c>
      <c r="L24" s="26">
        <v>39178000</v>
      </c>
      <c r="M24" s="27">
        <f t="shared" si="3"/>
        <v>22811.271632038388</v>
      </c>
      <c r="N24" s="29">
        <f t="shared" si="4"/>
        <v>273735.25958446064</v>
      </c>
      <c r="O24" s="32">
        <f t="shared" si="6"/>
        <v>1745.8777885547606</v>
      </c>
      <c r="P24" s="33">
        <f t="shared" si="9"/>
        <v>20491.091939353675</v>
      </c>
      <c r="R24" s="134">
        <f t="shared" si="7"/>
        <v>19492.648935627138</v>
      </c>
      <c r="S24" s="133">
        <v>0.83</v>
      </c>
    </row>
    <row r="25" spans="1:19" ht="12.75">
      <c r="A25" s="21">
        <v>38883</v>
      </c>
      <c r="B25" s="22">
        <v>149500000000</v>
      </c>
      <c r="C25" s="22">
        <v>750300000000</v>
      </c>
      <c r="D25" s="23" t="s">
        <v>20</v>
      </c>
      <c r="E25" s="22">
        <f t="shared" si="0"/>
        <v>899800000000</v>
      </c>
      <c r="F25" s="31">
        <f t="shared" si="5"/>
        <v>0.08190668009399094</v>
      </c>
      <c r="G25" s="31">
        <f>(E25/E$19-1)*12/6</f>
        <v>0.07017140227769492</v>
      </c>
      <c r="H25" s="36">
        <f t="shared" si="8"/>
        <v>0.07068062827225141</v>
      </c>
      <c r="I25" s="37">
        <v>82438000</v>
      </c>
      <c r="J25" s="27">
        <f t="shared" si="1"/>
        <v>10914.869356364783</v>
      </c>
      <c r="K25" s="28">
        <f t="shared" si="2"/>
        <v>130978.4322763774</v>
      </c>
      <c r="L25" s="26">
        <v>39178000</v>
      </c>
      <c r="M25" s="27">
        <f t="shared" si="3"/>
        <v>22966.971259380265</v>
      </c>
      <c r="N25" s="29">
        <f t="shared" si="4"/>
        <v>275603.65511256317</v>
      </c>
      <c r="O25" s="32">
        <f t="shared" si="6"/>
        <v>1868.3955281025264</v>
      </c>
      <c r="P25" s="33">
        <f t="shared" si="9"/>
        <v>18193.8843228342</v>
      </c>
      <c r="R25" s="134">
        <f t="shared" si="7"/>
        <v>19257.79774363163</v>
      </c>
      <c r="S25" s="133">
        <v>0.82</v>
      </c>
    </row>
    <row r="26" spans="1:19" ht="12.75">
      <c r="A26" s="21">
        <v>38913</v>
      </c>
      <c r="B26" s="22">
        <v>152100000000</v>
      </c>
      <c r="C26" s="22">
        <v>740400000000</v>
      </c>
      <c r="D26" s="23" t="s">
        <v>21</v>
      </c>
      <c r="E26" s="22">
        <f t="shared" si="0"/>
        <v>892500000000</v>
      </c>
      <c r="F26" s="31">
        <f t="shared" si="5"/>
        <v>-0.09735496777061581</v>
      </c>
      <c r="G26" s="31">
        <f>(E26/E$19-1)*12/7</f>
        <v>0.04575109694170999</v>
      </c>
      <c r="H26" s="36">
        <f t="shared" si="8"/>
        <v>0.0585932866801091</v>
      </c>
      <c r="I26" s="37">
        <v>82438000</v>
      </c>
      <c r="J26" s="27">
        <f t="shared" si="1"/>
        <v>10826.317960164002</v>
      </c>
      <c r="K26" s="28">
        <f t="shared" si="2"/>
        <v>129915.81552196803</v>
      </c>
      <c r="L26" s="26">
        <v>39178000</v>
      </c>
      <c r="M26" s="27">
        <f t="shared" si="3"/>
        <v>22780.64219715146</v>
      </c>
      <c r="N26" s="29">
        <f t="shared" si="4"/>
        <v>273367.7063658175</v>
      </c>
      <c r="O26" s="32">
        <f t="shared" si="6"/>
        <v>-2235.9487467456493</v>
      </c>
      <c r="P26" s="33">
        <f t="shared" si="9"/>
        <v>15130.94083414157</v>
      </c>
      <c r="R26" s="134">
        <f t="shared" si="7"/>
        <v>19022.946551636123</v>
      </c>
      <c r="S26" s="133">
        <v>0.81</v>
      </c>
    </row>
    <row r="27" spans="1:19" ht="12.75">
      <c r="A27" s="21">
        <v>38944</v>
      </c>
      <c r="B27" s="22">
        <v>151100000000</v>
      </c>
      <c r="C27" s="22">
        <v>734100000000</v>
      </c>
      <c r="D27" s="23" t="s">
        <v>22</v>
      </c>
      <c r="E27" s="22">
        <f t="shared" si="0"/>
        <v>885200000000</v>
      </c>
      <c r="F27" s="31">
        <f t="shared" si="5"/>
        <v>-0.09815126050420186</v>
      </c>
      <c r="G27" s="31">
        <f>(E27/E$19-1)*12/8</f>
        <v>0.027435867939721637</v>
      </c>
      <c r="H27" s="36">
        <f t="shared" si="8"/>
        <v>0.049188100035557625</v>
      </c>
      <c r="I27" s="37">
        <v>82438000</v>
      </c>
      <c r="J27" s="27">
        <f t="shared" si="1"/>
        <v>10737.766563963221</v>
      </c>
      <c r="K27" s="28">
        <f t="shared" si="2"/>
        <v>128853.19876755866</v>
      </c>
      <c r="L27" s="26">
        <v>39178000</v>
      </c>
      <c r="M27" s="27">
        <f t="shared" si="3"/>
        <v>22594.31313492266</v>
      </c>
      <c r="N27" s="29">
        <f t="shared" si="4"/>
        <v>271131.7576190719</v>
      </c>
      <c r="O27" s="32">
        <f t="shared" si="6"/>
        <v>-2235.948746745591</v>
      </c>
      <c r="P27" s="33">
        <f t="shared" si="9"/>
        <v>12711.215478074446</v>
      </c>
      <c r="R27" s="134">
        <f t="shared" si="7"/>
        <v>18788.095359640614</v>
      </c>
      <c r="S27" s="133">
        <v>0.8</v>
      </c>
    </row>
    <row r="28" spans="1:19" ht="12.75">
      <c r="A28" s="21">
        <v>38975</v>
      </c>
      <c r="B28" s="22">
        <v>151500000000</v>
      </c>
      <c r="C28" s="22">
        <v>735000000000</v>
      </c>
      <c r="D28" s="23" t="s">
        <v>23</v>
      </c>
      <c r="E28" s="22">
        <f t="shared" si="0"/>
        <v>886500000000</v>
      </c>
      <c r="F28" s="31">
        <f t="shared" si="5"/>
        <v>0.01762313601445964</v>
      </c>
      <c r="G28" s="31">
        <f>(E28/E$19-1)*12/8</f>
        <v>0.029679052110893722</v>
      </c>
      <c r="H28" s="36">
        <f t="shared" si="8"/>
        <v>0.040492957746478764</v>
      </c>
      <c r="I28" s="37">
        <v>82438000</v>
      </c>
      <c r="J28" s="27">
        <f t="shared" si="1"/>
        <v>10753.535990683908</v>
      </c>
      <c r="K28" s="28">
        <f t="shared" si="2"/>
        <v>129042.43188820689</v>
      </c>
      <c r="L28" s="26">
        <v>39178000</v>
      </c>
      <c r="M28" s="27">
        <f t="shared" si="3"/>
        <v>22627.49502271683</v>
      </c>
      <c r="N28" s="29">
        <f t="shared" si="4"/>
        <v>271529.94027260196</v>
      </c>
      <c r="O28" s="32">
        <f t="shared" si="6"/>
        <v>398.18265353003517</v>
      </c>
      <c r="P28" s="33">
        <f t="shared" si="9"/>
        <v>10567.155035989563</v>
      </c>
      <c r="R28" s="134">
        <f t="shared" si="7"/>
        <v>18553.24416764511</v>
      </c>
      <c r="S28" s="133">
        <v>0.79</v>
      </c>
    </row>
    <row r="29" spans="1:19" ht="12.75">
      <c r="A29" s="21">
        <v>39005</v>
      </c>
      <c r="B29" s="22">
        <v>152900000000</v>
      </c>
      <c r="C29" s="22">
        <v>728200000000</v>
      </c>
      <c r="D29" s="23" t="s">
        <v>24</v>
      </c>
      <c r="E29" s="22">
        <f t="shared" si="0"/>
        <v>881100000000</v>
      </c>
      <c r="F29" s="31">
        <f t="shared" si="5"/>
        <v>-0.0730964467005073</v>
      </c>
      <c r="G29" s="31">
        <f>(E29/E$19-1)*12/8</f>
        <v>0.020361210169101418</v>
      </c>
      <c r="H29" s="36">
        <f t="shared" si="8"/>
        <v>0.02932242990654199</v>
      </c>
      <c r="I29" s="37">
        <v>82438000</v>
      </c>
      <c r="J29" s="27">
        <f t="shared" si="1"/>
        <v>10688.032218151824</v>
      </c>
      <c r="K29" s="28">
        <f t="shared" si="2"/>
        <v>128256.38661782189</v>
      </c>
      <c r="L29" s="26">
        <v>39178000</v>
      </c>
      <c r="M29" s="27">
        <f t="shared" si="3"/>
        <v>22489.662565725663</v>
      </c>
      <c r="N29" s="29">
        <f t="shared" si="4"/>
        <v>269875.95078870794</v>
      </c>
      <c r="O29" s="32">
        <f t="shared" si="6"/>
        <v>-1653.9894838940236</v>
      </c>
      <c r="P29" s="33">
        <f t="shared" si="9"/>
        <v>7687.98815661855</v>
      </c>
      <c r="R29" s="134">
        <f t="shared" si="7"/>
        <v>18318.3929756496</v>
      </c>
      <c r="S29" s="133">
        <v>0.78</v>
      </c>
    </row>
    <row r="30" spans="1:19" ht="12.75">
      <c r="A30" s="21">
        <v>39036</v>
      </c>
      <c r="B30" s="22">
        <v>154700000000</v>
      </c>
      <c r="C30" s="22">
        <v>755700000000</v>
      </c>
      <c r="D30" s="107" t="s">
        <v>104</v>
      </c>
      <c r="E30" s="22">
        <f>B30+C30</f>
        <v>910400000000</v>
      </c>
      <c r="F30" s="31">
        <f>(E30/E29-1)*12</f>
        <v>0.3990466462376565</v>
      </c>
      <c r="G30" s="31">
        <f>(E30/E$19-1)*12/8</f>
        <v>0.07091913033475217</v>
      </c>
      <c r="H30" s="36">
        <f>E30/E18-1</f>
        <v>0.04200526496509105</v>
      </c>
      <c r="I30" s="37">
        <v>82438000</v>
      </c>
      <c r="J30" s="27">
        <f>E30/I30</f>
        <v>11043.450835779617</v>
      </c>
      <c r="K30" s="28">
        <f t="shared" si="2"/>
        <v>132521.4100293554</v>
      </c>
      <c r="L30" s="26">
        <v>39178000</v>
      </c>
      <c r="M30" s="27">
        <f>E30/L30</f>
        <v>23237.531267548115</v>
      </c>
      <c r="N30" s="29">
        <f t="shared" si="4"/>
        <v>278850.3752105774</v>
      </c>
      <c r="O30" s="32">
        <f>N30-N29</f>
        <v>8974.424421869451</v>
      </c>
      <c r="P30" s="33">
        <f>N30-N18</f>
        <v>11241.002603502013</v>
      </c>
      <c r="R30" s="134">
        <f t="shared" si="7"/>
        <v>18083.54178365409</v>
      </c>
      <c r="S30" s="133">
        <v>0.77</v>
      </c>
    </row>
    <row r="31" spans="1:19" ht="12.75">
      <c r="A31" s="21">
        <v>39066</v>
      </c>
      <c r="B31" s="22">
        <v>160100000000</v>
      </c>
      <c r="C31" s="22">
        <v>760000000000</v>
      </c>
      <c r="D31" s="23" t="s">
        <v>110</v>
      </c>
      <c r="E31" s="22">
        <f>B31+C31</f>
        <v>920100000000</v>
      </c>
      <c r="F31" s="31">
        <f>(E31/E30-1)*12</f>
        <v>0.1278558875219682</v>
      </c>
      <c r="G31" s="31">
        <f>(E31/E$19-1)*12/8</f>
        <v>0.08765673530426765</v>
      </c>
      <c r="H31" s="36">
        <f>E31/E19-1</f>
        <v>0.058437823536178435</v>
      </c>
      <c r="I31" s="37">
        <v>82438000</v>
      </c>
      <c r="J31" s="27">
        <f>E31/I31</f>
        <v>11161.115019772435</v>
      </c>
      <c r="K31" s="28">
        <f t="shared" si="2"/>
        <v>133933.38023726922</v>
      </c>
      <c r="L31" s="26">
        <v>39178000</v>
      </c>
      <c r="M31" s="27">
        <f>E31/L31</f>
        <v>23485.11919955077</v>
      </c>
      <c r="N31" s="29">
        <f t="shared" si="4"/>
        <v>281821.4303946092</v>
      </c>
      <c r="O31" s="32">
        <f>N31-N30</f>
        <v>2971.0551840318367</v>
      </c>
      <c r="P31" s="33">
        <f>N31-N19</f>
        <v>15559.752922558575</v>
      </c>
      <c r="R31" s="134">
        <f t="shared" si="7"/>
        <v>17848.690591658586</v>
      </c>
      <c r="S31" s="133">
        <v>0.76</v>
      </c>
    </row>
    <row r="32" spans="18:19" ht="12.75">
      <c r="R32" s="134">
        <f t="shared" si="7"/>
        <v>17613.839399663077</v>
      </c>
      <c r="S32" s="133">
        <v>0.75</v>
      </c>
    </row>
    <row r="33" spans="18:19" ht="12.75">
      <c r="R33" s="134">
        <f t="shared" si="7"/>
        <v>17378.988207667568</v>
      </c>
      <c r="S33" s="133">
        <v>0.74</v>
      </c>
    </row>
    <row r="34" spans="18:19" ht="12.75">
      <c r="R34" s="134">
        <f t="shared" si="7"/>
        <v>17144.137015672062</v>
      </c>
      <c r="S34" s="133">
        <v>0.73</v>
      </c>
    </row>
    <row r="35" spans="18:19" ht="12.75">
      <c r="R35" s="134">
        <f t="shared" si="7"/>
        <v>16909.285823676553</v>
      </c>
      <c r="S35" s="133">
        <v>0.72</v>
      </c>
    </row>
    <row r="36" spans="18:19" ht="12.75">
      <c r="R36" s="134">
        <f t="shared" si="7"/>
        <v>16674.434631681044</v>
      </c>
      <c r="S36" s="133">
        <v>0.71</v>
      </c>
    </row>
    <row r="37" spans="18:19" ht="12.75">
      <c r="R37" s="134">
        <f t="shared" si="7"/>
        <v>16439.58343968554</v>
      </c>
      <c r="S37" s="133">
        <v>0.7</v>
      </c>
    </row>
    <row r="38" spans="18:19" ht="12.75">
      <c r="R38" s="134">
        <f t="shared" si="7"/>
        <v>16204.73224769003</v>
      </c>
      <c r="S38" s="133">
        <v>0.69</v>
      </c>
    </row>
    <row r="39" spans="18:19" ht="12.75">
      <c r="R39" s="134">
        <f t="shared" si="7"/>
        <v>15969.881055694525</v>
      </c>
      <c r="S39" s="133">
        <v>0.68</v>
      </c>
    </row>
    <row r="40" spans="18:19" ht="12.75">
      <c r="R40" s="134">
        <f t="shared" si="7"/>
        <v>15735.029863699016</v>
      </c>
      <c r="S40" s="133">
        <v>0.67</v>
      </c>
    </row>
    <row r="41" spans="18:19" ht="12.75">
      <c r="R41" s="134">
        <f t="shared" si="7"/>
        <v>15500.178671703508</v>
      </c>
      <c r="S41" s="133">
        <v>0.66</v>
      </c>
    </row>
    <row r="42" spans="18:19" ht="12.75">
      <c r="R42" s="134">
        <f t="shared" si="7"/>
        <v>15265.327479708</v>
      </c>
      <c r="S42" s="133">
        <v>0.65</v>
      </c>
    </row>
    <row r="43" spans="18:19" ht="12.75">
      <c r="R43" s="134">
        <f t="shared" si="7"/>
        <v>15030.476287712492</v>
      </c>
      <c r="S43" s="133">
        <v>0.64</v>
      </c>
    </row>
    <row r="44" spans="18:19" ht="12.75">
      <c r="R44" s="134">
        <f t="shared" si="7"/>
        <v>14795.625095716985</v>
      </c>
      <c r="S44" s="133">
        <v>0.63</v>
      </c>
    </row>
    <row r="45" spans="18:19" ht="12.75">
      <c r="R45" s="134">
        <f t="shared" si="7"/>
        <v>14560.773903721476</v>
      </c>
      <c r="S45" s="133">
        <v>0.62</v>
      </c>
    </row>
    <row r="46" spans="18:19" ht="12.75">
      <c r="R46" s="134">
        <f t="shared" si="7"/>
        <v>14325.922711725969</v>
      </c>
      <c r="S46" s="133">
        <v>0.61</v>
      </c>
    </row>
    <row r="47" spans="18:19" ht="12.75">
      <c r="R47" s="134">
        <f t="shared" si="7"/>
        <v>14091.071519730462</v>
      </c>
      <c r="S47" s="133">
        <v>0.6</v>
      </c>
    </row>
    <row r="48" spans="18:19" ht="12.75">
      <c r="R48" s="134">
        <f t="shared" si="7"/>
        <v>13856.220327734953</v>
      </c>
      <c r="S48" s="133">
        <v>0.59</v>
      </c>
    </row>
    <row r="49" spans="18:19" ht="12.75">
      <c r="R49" s="134">
        <f t="shared" si="7"/>
        <v>13621.369135739445</v>
      </c>
      <c r="S49" s="133">
        <v>0.58</v>
      </c>
    </row>
    <row r="50" spans="18:19" ht="12.75">
      <c r="R50" s="134">
        <f t="shared" si="7"/>
        <v>13386.517943743936</v>
      </c>
      <c r="S50" s="133">
        <v>0.57</v>
      </c>
    </row>
    <row r="51" spans="18:19" ht="12.75">
      <c r="R51" s="134">
        <f t="shared" si="7"/>
        <v>13151.666751748431</v>
      </c>
      <c r="S51" s="133">
        <v>0.56</v>
      </c>
    </row>
    <row r="52" spans="18:19" ht="12.75">
      <c r="R52" s="134">
        <f t="shared" si="7"/>
        <v>12916.815559752924</v>
      </c>
      <c r="S52" s="133">
        <v>0.55</v>
      </c>
    </row>
    <row r="53" spans="18:19" ht="12.75">
      <c r="R53" s="134">
        <f t="shared" si="7"/>
        <v>12681.964367757417</v>
      </c>
      <c r="S53" s="133">
        <v>0.54</v>
      </c>
    </row>
    <row r="54" spans="18:19" ht="12.75">
      <c r="R54" s="134">
        <f t="shared" si="7"/>
        <v>12447.113175761908</v>
      </c>
      <c r="S54" s="133">
        <v>0.53</v>
      </c>
    </row>
    <row r="55" spans="18:19" ht="12.75">
      <c r="R55" s="134">
        <f t="shared" si="7"/>
        <v>12212.2619837664</v>
      </c>
      <c r="S55" s="133">
        <v>0.52</v>
      </c>
    </row>
    <row r="56" spans="18:19" ht="12.75">
      <c r="R56" s="134">
        <f t="shared" si="7"/>
        <v>11977.410791770892</v>
      </c>
      <c r="S56" s="133">
        <v>0.51</v>
      </c>
    </row>
    <row r="57" spans="18:19" ht="12.75">
      <c r="R57" s="134">
        <f t="shared" si="7"/>
        <v>11742.559599775384</v>
      </c>
      <c r="S57" s="133">
        <v>0.5</v>
      </c>
    </row>
    <row r="58" spans="18:19" ht="12.75">
      <c r="R58" s="134">
        <f t="shared" si="7"/>
        <v>11507.708407779877</v>
      </c>
      <c r="S58" s="133">
        <v>0.49</v>
      </c>
    </row>
    <row r="59" spans="18:19" ht="12.75">
      <c r="R59" s="134">
        <f t="shared" si="7"/>
        <v>11272.857215784368</v>
      </c>
      <c r="S59" s="133">
        <v>0.48</v>
      </c>
    </row>
    <row r="60" spans="18:19" ht="12.75">
      <c r="R60" s="134">
        <f t="shared" si="7"/>
        <v>11038.006023788861</v>
      </c>
      <c r="S60" s="133">
        <v>0.47</v>
      </c>
    </row>
    <row r="61" spans="18:19" ht="12.75">
      <c r="R61" s="134">
        <f t="shared" si="7"/>
        <v>10803.154831793354</v>
      </c>
      <c r="S61" s="133">
        <v>0.46</v>
      </c>
    </row>
    <row r="62" spans="18:19" ht="12.75">
      <c r="R62" s="134">
        <f t="shared" si="7"/>
        <v>10568.303639797847</v>
      </c>
      <c r="S62" s="133">
        <v>0.45</v>
      </c>
    </row>
    <row r="63" spans="18:19" ht="12.75">
      <c r="R63" s="134">
        <f t="shared" si="7"/>
        <v>10333.452447802338</v>
      </c>
      <c r="S63" s="133">
        <v>0.44</v>
      </c>
    </row>
    <row r="64" spans="18:19" ht="12.75">
      <c r="R64" s="134">
        <f t="shared" si="7"/>
        <v>10098.601255806807</v>
      </c>
      <c r="S64" s="133">
        <v>0.429999999999999</v>
      </c>
    </row>
    <row r="65" spans="18:19" ht="12.75">
      <c r="R65" s="134">
        <f t="shared" si="7"/>
        <v>9863.7500638113</v>
      </c>
      <c r="S65" s="133">
        <v>0.419999999999999</v>
      </c>
    </row>
    <row r="66" spans="18:19" ht="12.75">
      <c r="R66" s="134">
        <f t="shared" si="7"/>
        <v>9628.89887181579</v>
      </c>
      <c r="S66" s="133">
        <v>0.409999999999999</v>
      </c>
    </row>
    <row r="67" spans="18:19" ht="12.75">
      <c r="R67" s="134">
        <f t="shared" si="7"/>
        <v>9394.047679820285</v>
      </c>
      <c r="S67" s="133">
        <v>0.399999999999999</v>
      </c>
    </row>
    <row r="68" spans="18:19" ht="12.75">
      <c r="R68" s="134">
        <f t="shared" si="7"/>
        <v>9159.196487824776</v>
      </c>
      <c r="S68" s="133">
        <v>0.389999999999999</v>
      </c>
    </row>
    <row r="69" spans="18:19" ht="12.75">
      <c r="R69" s="134">
        <f t="shared" si="7"/>
        <v>8924.34529582927</v>
      </c>
      <c r="S69" s="133">
        <v>0.379999999999999</v>
      </c>
    </row>
    <row r="70" spans="18:19" ht="12.75">
      <c r="R70" s="134">
        <f t="shared" si="7"/>
        <v>8689.49410383376</v>
      </c>
      <c r="S70" s="133">
        <v>0.369999999999999</v>
      </c>
    </row>
    <row r="71" spans="18:19" ht="12.75">
      <c r="R71" s="134">
        <f t="shared" si="7"/>
        <v>8454.642911838253</v>
      </c>
      <c r="S71" s="133">
        <v>0.359999999999999</v>
      </c>
    </row>
    <row r="72" spans="18:19" ht="12.75">
      <c r="R72" s="134">
        <f t="shared" si="7"/>
        <v>8219.791719842746</v>
      </c>
      <c r="S72" s="133">
        <v>0.349999999999999</v>
      </c>
    </row>
    <row r="73" spans="18:19" ht="12.75">
      <c r="R73" s="134">
        <f aca="true" t="shared" si="10" ref="R73:R116">R$7*S73</f>
        <v>7984.940527847239</v>
      </c>
      <c r="S73" s="133">
        <v>0.339999999999999</v>
      </c>
    </row>
    <row r="74" spans="18:19" ht="12.75">
      <c r="R74" s="134">
        <f t="shared" si="10"/>
        <v>7750.0893358517305</v>
      </c>
      <c r="S74" s="133">
        <v>0.329999999999999</v>
      </c>
    </row>
    <row r="75" spans="18:19" ht="12.75">
      <c r="R75" s="134">
        <f t="shared" si="10"/>
        <v>7515.238143856222</v>
      </c>
      <c r="S75" s="133">
        <v>0.319999999999999</v>
      </c>
    </row>
    <row r="76" spans="18:19" ht="12.75">
      <c r="R76" s="134">
        <f t="shared" si="10"/>
        <v>7280.386951860715</v>
      </c>
      <c r="S76" s="133">
        <v>0.309999999999999</v>
      </c>
    </row>
    <row r="77" spans="18:19" ht="12.75">
      <c r="R77" s="134">
        <f t="shared" si="10"/>
        <v>7045.535759865207</v>
      </c>
      <c r="S77" s="133">
        <v>0.299999999999999</v>
      </c>
    </row>
    <row r="78" spans="18:19" ht="12.75">
      <c r="R78" s="134">
        <f t="shared" si="10"/>
        <v>6810.684567869699</v>
      </c>
      <c r="S78" s="133">
        <v>0.289999999999999</v>
      </c>
    </row>
    <row r="79" spans="18:19" ht="12.75">
      <c r="R79" s="134">
        <f t="shared" si="10"/>
        <v>6575.833375874193</v>
      </c>
      <c r="S79" s="133">
        <v>0.279999999999999</v>
      </c>
    </row>
    <row r="80" spans="18:19" ht="12.75">
      <c r="R80" s="134">
        <f t="shared" si="10"/>
        <v>6340.982183878685</v>
      </c>
      <c r="S80" s="133">
        <v>0.269999999999999</v>
      </c>
    </row>
    <row r="81" spans="18:19" ht="12.75">
      <c r="R81" s="134">
        <f t="shared" si="10"/>
        <v>6106.130991883177</v>
      </c>
      <c r="S81" s="133">
        <v>0.259999999999999</v>
      </c>
    </row>
    <row r="82" spans="18:19" ht="12.75">
      <c r="R82" s="134">
        <f t="shared" si="10"/>
        <v>5871.279799887669</v>
      </c>
      <c r="S82" s="133">
        <v>0.249999999999999</v>
      </c>
    </row>
    <row r="83" spans="18:19" ht="12.75">
      <c r="R83" s="134">
        <f t="shared" si="10"/>
        <v>5636.4286078921605</v>
      </c>
      <c r="S83" s="133">
        <v>0.239999999999999</v>
      </c>
    </row>
    <row r="84" spans="18:19" ht="12.75">
      <c r="R84" s="134">
        <f t="shared" si="10"/>
        <v>5401.577415896653</v>
      </c>
      <c r="S84" s="133">
        <v>0.229999999999999</v>
      </c>
    </row>
    <row r="85" spans="18:19" ht="12.75">
      <c r="R85" s="134">
        <f t="shared" si="10"/>
        <v>5166.726223901146</v>
      </c>
      <c r="S85" s="133">
        <v>0.219999999999999</v>
      </c>
    </row>
    <row r="86" spans="18:19" ht="12.75">
      <c r="R86" s="134">
        <f t="shared" si="10"/>
        <v>4931.875031905638</v>
      </c>
      <c r="S86" s="133">
        <v>0.209999999999999</v>
      </c>
    </row>
    <row r="87" spans="18:19" ht="12.75">
      <c r="R87" s="134">
        <f t="shared" si="10"/>
        <v>4697.023839910131</v>
      </c>
      <c r="S87" s="133">
        <v>0.199999999999999</v>
      </c>
    </row>
    <row r="88" spans="18:19" ht="12.75">
      <c r="R88" s="134">
        <f t="shared" si="10"/>
        <v>4462.172647914623</v>
      </c>
      <c r="S88" s="133">
        <v>0.189999999999999</v>
      </c>
    </row>
    <row r="89" spans="18:19" ht="12.75">
      <c r="R89" s="134">
        <f t="shared" si="10"/>
        <v>4227.321455919115</v>
      </c>
      <c r="S89" s="133">
        <v>0.179999999999999</v>
      </c>
    </row>
    <row r="90" spans="18:19" ht="12.75">
      <c r="R90" s="134">
        <f t="shared" si="10"/>
        <v>3992.4702639236075</v>
      </c>
      <c r="S90" s="133">
        <v>0.169999999999999</v>
      </c>
    </row>
    <row r="91" spans="18:19" ht="12.75">
      <c r="R91" s="134">
        <f t="shared" si="10"/>
        <v>3757.6190719280994</v>
      </c>
      <c r="S91" s="133">
        <v>0.159999999999999</v>
      </c>
    </row>
    <row r="92" spans="18:19" ht="12.75">
      <c r="R92" s="134">
        <f t="shared" si="10"/>
        <v>3522.7678799325918</v>
      </c>
      <c r="S92" s="133">
        <v>0.149999999999999</v>
      </c>
    </row>
    <row r="93" spans="18:19" ht="12.75">
      <c r="R93" s="134">
        <f t="shared" si="10"/>
        <v>3287.9166879370837</v>
      </c>
      <c r="S93" s="133">
        <v>0.139999999999999</v>
      </c>
    </row>
    <row r="94" spans="18:19" ht="12.75">
      <c r="R94" s="134">
        <f t="shared" si="10"/>
        <v>3053.0654959415765</v>
      </c>
      <c r="S94" s="133">
        <v>0.129999999999999</v>
      </c>
    </row>
    <row r="95" spans="18:19" ht="12.75">
      <c r="R95" s="134">
        <f t="shared" si="10"/>
        <v>2818.214303946069</v>
      </c>
      <c r="S95" s="133">
        <v>0.119999999999999</v>
      </c>
    </row>
    <row r="96" spans="18:19" ht="12.75">
      <c r="R96" s="134">
        <f t="shared" si="10"/>
        <v>2583.3631119505612</v>
      </c>
      <c r="S96" s="133">
        <v>0.109999999999999</v>
      </c>
    </row>
    <row r="97" spans="18:19" ht="12.75">
      <c r="R97" s="134">
        <f t="shared" si="10"/>
        <v>2348.5119199550536</v>
      </c>
      <c r="S97" s="133">
        <v>0.099999999999999</v>
      </c>
    </row>
    <row r="98" spans="18:19" ht="12.75">
      <c r="R98" s="134">
        <f t="shared" si="10"/>
        <v>2113.6607279595455</v>
      </c>
      <c r="S98" s="133">
        <v>0.089999999999999</v>
      </c>
    </row>
    <row r="99" spans="18:19" ht="12.75">
      <c r="R99" s="134">
        <f t="shared" si="10"/>
        <v>1878.809535964038</v>
      </c>
      <c r="S99" s="133">
        <v>0.079999999999999</v>
      </c>
    </row>
    <row r="100" spans="18:19" ht="12.75">
      <c r="R100" s="134">
        <f t="shared" si="10"/>
        <v>1643.9583439685302</v>
      </c>
      <c r="S100" s="133">
        <v>0.069999999999999</v>
      </c>
    </row>
    <row r="101" spans="18:19" ht="12.75">
      <c r="R101" s="134">
        <f t="shared" si="10"/>
        <v>1409.107151973025</v>
      </c>
      <c r="S101" s="133">
        <v>0.0599999999999991</v>
      </c>
    </row>
    <row r="102" spans="18:19" ht="12.75">
      <c r="R102" s="134">
        <f t="shared" si="10"/>
        <v>1174.255959977515</v>
      </c>
      <c r="S102" s="133">
        <v>0.049999999999999</v>
      </c>
    </row>
    <row r="103" spans="18:19" ht="12.75">
      <c r="R103" s="134">
        <f t="shared" si="10"/>
        <v>939.4047679820073</v>
      </c>
      <c r="S103" s="133">
        <v>0.039999999999999</v>
      </c>
    </row>
    <row r="104" spans="18:19" ht="12.75">
      <c r="R104" s="134">
        <f t="shared" si="10"/>
        <v>704.5535759864996</v>
      </c>
      <c r="S104" s="133">
        <v>0.029999999999999</v>
      </c>
    </row>
    <row r="105" spans="18:19" ht="12.75">
      <c r="R105" s="134">
        <f t="shared" si="10"/>
        <v>469.7023839909919</v>
      </c>
      <c r="S105" s="133">
        <v>0.019999999999999</v>
      </c>
    </row>
    <row r="106" spans="18:19" ht="12.75">
      <c r="R106" s="134">
        <f t="shared" si="10"/>
        <v>234.85119199548444</v>
      </c>
      <c r="S106" s="133">
        <v>0.00999999999999901</v>
      </c>
    </row>
    <row r="107" spans="18:19" ht="12.75">
      <c r="R107" s="134">
        <f t="shared" si="10"/>
        <v>211.3660727959569</v>
      </c>
      <c r="S107" s="135">
        <v>0.009</v>
      </c>
    </row>
    <row r="108" spans="18:19" ht="12.75">
      <c r="R108" s="134">
        <f t="shared" si="10"/>
        <v>187.88095359640616</v>
      </c>
      <c r="S108" s="135">
        <v>0.008</v>
      </c>
    </row>
    <row r="109" spans="18:19" ht="12.75">
      <c r="R109" s="134">
        <f t="shared" si="10"/>
        <v>164.39583439685538</v>
      </c>
      <c r="S109" s="135">
        <v>0.007</v>
      </c>
    </row>
    <row r="110" spans="18:19" ht="12.75">
      <c r="R110" s="134">
        <f t="shared" si="10"/>
        <v>140.91071519730463</v>
      </c>
      <c r="S110" s="135">
        <v>0.006</v>
      </c>
    </row>
    <row r="111" spans="18:19" ht="12.75">
      <c r="R111" s="134">
        <f t="shared" si="10"/>
        <v>117.42559599775385</v>
      </c>
      <c r="S111" s="135">
        <v>0.005</v>
      </c>
    </row>
    <row r="112" spans="18:19" ht="12.75">
      <c r="R112" s="134">
        <f t="shared" si="10"/>
        <v>93.94047679820308</v>
      </c>
      <c r="S112" s="135">
        <v>0.004</v>
      </c>
    </row>
    <row r="113" spans="18:19" ht="12.75">
      <c r="R113" s="134">
        <f t="shared" si="10"/>
        <v>70.45535759865231</v>
      </c>
      <c r="S113" s="135">
        <v>0.003</v>
      </c>
    </row>
    <row r="114" spans="18:19" ht="12.75">
      <c r="R114" s="134">
        <f t="shared" si="10"/>
        <v>46.97023839910154</v>
      </c>
      <c r="S114" s="135">
        <v>0.002</v>
      </c>
    </row>
    <row r="115" spans="18:19" ht="12.75">
      <c r="R115" s="134">
        <f t="shared" si="10"/>
        <v>23.48511919955077</v>
      </c>
      <c r="S115" s="135">
        <v>0.001</v>
      </c>
    </row>
    <row r="116" spans="18:19" ht="12.75">
      <c r="R116" s="134">
        <f t="shared" si="10"/>
        <v>0</v>
      </c>
      <c r="S116" s="135">
        <v>0</v>
      </c>
    </row>
  </sheetData>
  <mergeCells count="5">
    <mergeCell ref="R6:S6"/>
    <mergeCell ref="F4:F6"/>
    <mergeCell ref="G4:G6"/>
    <mergeCell ref="H4:H6"/>
    <mergeCell ref="B2:H2"/>
  </mergeCells>
  <hyperlinks>
    <hyperlink ref="I5" r:id="rId1" display="Stat. Bundesamt"/>
    <hyperlink ref="L5" r:id="rId2" display="Stat. Bundesamt"/>
    <hyperlink ref="I6" r:id="rId3" display="Stat. Ämter"/>
    <hyperlink ref="L6" r:id="rId4" display="Stat. Ämter"/>
    <hyperlink ref="D7" r:id="rId5" display="2005/05"/>
    <hyperlink ref="D8" r:id="rId6" display="2005/05"/>
    <hyperlink ref="D9" r:id="rId7" display="2005/05"/>
    <hyperlink ref="D10" r:id="rId8" display="2005/05"/>
    <hyperlink ref="D11" r:id="rId9" display="2005/12"/>
    <hyperlink ref="D12" r:id="rId10" display="2005/12"/>
    <hyperlink ref="D13" r:id="rId11" display="2005/12"/>
    <hyperlink ref="D14" r:id="rId12" display="2005/12"/>
    <hyperlink ref="D15" r:id="rId13" display="2005/12"/>
    <hyperlink ref="D16" r:id="rId14" display="2005/12"/>
    <hyperlink ref="D17" r:id="rId15" display="2005/12"/>
    <hyperlink ref="D18" r:id="rId16" display="2006/07"/>
    <hyperlink ref="D19" r:id="rId17" display="2006/07"/>
    <hyperlink ref="D20" r:id="rId18" display="2006/07"/>
    <hyperlink ref="D21" r:id="rId19" display="2006/07"/>
    <hyperlink ref="D22" r:id="rId20" display="2006/07"/>
    <hyperlink ref="D23" r:id="rId21" display="2006/07"/>
    <hyperlink ref="D24" r:id="rId22" display="2006/07"/>
    <hyperlink ref="D25" r:id="rId23" display="2006/08"/>
    <hyperlink ref="D26" r:id="rId24" display="2006/09"/>
    <hyperlink ref="D27" r:id="rId25" display="2006/10"/>
    <hyperlink ref="D28" r:id="rId26" display="2006/11"/>
    <hyperlink ref="D29" r:id="rId27" display="2006/12"/>
    <hyperlink ref="D30" r:id="rId28" display="2007/01"/>
    <hyperlink ref="D31" r:id="rId29" display="2007/01"/>
  </hyperlinks>
  <printOptions/>
  <pageMargins left="0.7479166666666667" right="0.7479166666666667" top="0.9840277777777778" bottom="0.9840277777777778" header="0.5118055555555556" footer="0.5118055555555556"/>
  <pageSetup horizontalDpi="300" verticalDpi="300" orientation="portrait" paperSize="9" r:id="rId33"/>
  <drawing r:id="rId32"/>
  <legacyDrawing r:id="rId31"/>
</worksheet>
</file>

<file path=xl/worksheets/sheet2.xml><?xml version="1.0" encoding="utf-8"?>
<worksheet xmlns="http://schemas.openxmlformats.org/spreadsheetml/2006/main" xmlns:r="http://schemas.openxmlformats.org/officeDocument/2006/relationships">
  <dimension ref="A1:AF58"/>
  <sheetViews>
    <sheetView workbookViewId="0" topLeftCell="A1">
      <selection activeCell="A2" sqref="A2:H2"/>
    </sheetView>
  </sheetViews>
  <sheetFormatPr defaultColWidth="11.421875" defaultRowHeight="12.75"/>
  <cols>
    <col min="9" max="9" width="2.57421875" style="0" customWidth="1"/>
    <col min="11" max="12" width="13.00390625" style="0" customWidth="1"/>
    <col min="15" max="15" width="2.57421875" style="0" customWidth="1"/>
  </cols>
  <sheetData>
    <row r="1" ht="38.25" customHeight="1">
      <c r="A1" s="43" t="s">
        <v>90</v>
      </c>
    </row>
    <row r="2" spans="1:23" ht="89.25" customHeight="1" thickBot="1">
      <c r="A2" s="110" t="s">
        <v>84</v>
      </c>
      <c r="B2" s="111"/>
      <c r="C2" s="111"/>
      <c r="D2" s="111"/>
      <c r="E2" s="111"/>
      <c r="F2" s="111"/>
      <c r="G2" s="111"/>
      <c r="H2" s="111"/>
      <c r="W2" t="s">
        <v>94</v>
      </c>
    </row>
    <row r="3" spans="1:21" ht="15.75" customHeight="1">
      <c r="A3" s="128" t="s">
        <v>25</v>
      </c>
      <c r="B3" s="129"/>
      <c r="C3" s="129"/>
      <c r="D3" s="129"/>
      <c r="E3" s="129"/>
      <c r="F3" s="129"/>
      <c r="G3" s="129"/>
      <c r="H3" s="130"/>
      <c r="J3" s="92" t="s">
        <v>26</v>
      </c>
      <c r="K3" s="93"/>
      <c r="L3" s="93"/>
      <c r="M3" s="93"/>
      <c r="N3" s="85"/>
      <c r="P3" s="122" t="s">
        <v>27</v>
      </c>
      <c r="Q3" s="123"/>
      <c r="R3" s="123"/>
      <c r="S3" s="123"/>
      <c r="T3" s="123"/>
      <c r="U3" s="124"/>
    </row>
    <row r="4" spans="1:21" ht="12.75">
      <c r="A4" s="114" t="s">
        <v>86</v>
      </c>
      <c r="B4" s="115"/>
      <c r="C4" s="115"/>
      <c r="D4" s="115"/>
      <c r="E4" s="115"/>
      <c r="F4" s="115"/>
      <c r="G4" s="115"/>
      <c r="H4" s="116"/>
      <c r="J4" s="86"/>
      <c r="K4" s="83"/>
      <c r="L4" s="83"/>
      <c r="M4" s="83"/>
      <c r="N4" s="87"/>
      <c r="P4" s="59"/>
      <c r="Q4" s="45"/>
      <c r="R4" s="45"/>
      <c r="S4" s="45"/>
      <c r="T4" s="45"/>
      <c r="U4" s="60"/>
    </row>
    <row r="5" spans="1:21" ht="12.75">
      <c r="A5" s="114" t="s">
        <v>28</v>
      </c>
      <c r="B5" s="115"/>
      <c r="C5" s="115"/>
      <c r="D5" s="115"/>
      <c r="E5" s="115"/>
      <c r="F5" s="115"/>
      <c r="G5" s="115"/>
      <c r="H5" s="116"/>
      <c r="J5" s="86"/>
      <c r="K5" s="84"/>
      <c r="L5" s="83"/>
      <c r="M5" s="83"/>
      <c r="N5" s="87"/>
      <c r="P5" s="59"/>
      <c r="Q5" s="45"/>
      <c r="R5" s="45"/>
      <c r="S5" s="45"/>
      <c r="T5" s="45"/>
      <c r="U5" s="60"/>
    </row>
    <row r="6" spans="1:21" ht="12.75">
      <c r="A6" s="117" t="s">
        <v>29</v>
      </c>
      <c r="B6" s="118"/>
      <c r="C6" s="118"/>
      <c r="D6" s="118"/>
      <c r="E6" s="118"/>
      <c r="F6" s="118"/>
      <c r="G6" s="118"/>
      <c r="H6" s="119"/>
      <c r="J6" s="86" t="s">
        <v>29</v>
      </c>
      <c r="K6" s="83"/>
      <c r="L6" s="83"/>
      <c r="M6" s="83"/>
      <c r="N6" s="87"/>
      <c r="P6" s="59"/>
      <c r="Q6" s="45"/>
      <c r="R6" s="45"/>
      <c r="S6" s="45"/>
      <c r="T6" s="45"/>
      <c r="U6" s="60"/>
    </row>
    <row r="7" spans="1:21" ht="27.75" customHeight="1" thickBot="1">
      <c r="A7" s="125" t="s">
        <v>30</v>
      </c>
      <c r="B7" s="126"/>
      <c r="C7" s="126"/>
      <c r="D7" s="126"/>
      <c r="E7" s="126"/>
      <c r="F7" s="126"/>
      <c r="G7" s="126"/>
      <c r="H7" s="127"/>
      <c r="J7" s="125" t="s">
        <v>31</v>
      </c>
      <c r="K7" s="131"/>
      <c r="L7" s="131"/>
      <c r="M7" s="131"/>
      <c r="N7" s="132"/>
      <c r="P7" s="59"/>
      <c r="Q7" s="45"/>
      <c r="R7" s="45"/>
      <c r="S7" s="45"/>
      <c r="T7" s="45"/>
      <c r="U7" s="60"/>
    </row>
    <row r="8" spans="1:32" s="57" customFormat="1" ht="96.75" customHeight="1">
      <c r="A8" s="72"/>
      <c r="B8" s="46" t="s">
        <v>107</v>
      </c>
      <c r="C8" s="46" t="s">
        <v>91</v>
      </c>
      <c r="D8" s="56" t="s">
        <v>89</v>
      </c>
      <c r="E8" s="56" t="s">
        <v>88</v>
      </c>
      <c r="F8" s="56" t="s">
        <v>87</v>
      </c>
      <c r="G8" s="56" t="s">
        <v>42</v>
      </c>
      <c r="H8" s="73" t="s">
        <v>43</v>
      </c>
      <c r="J8" s="61"/>
      <c r="K8" s="46" t="s">
        <v>32</v>
      </c>
      <c r="L8" s="46" t="s">
        <v>33</v>
      </c>
      <c r="M8" s="46" t="s">
        <v>34</v>
      </c>
      <c r="N8" s="88" t="s">
        <v>91</v>
      </c>
      <c r="P8" s="61"/>
      <c r="Q8" s="48" t="s">
        <v>35</v>
      </c>
      <c r="R8" s="48" t="s">
        <v>103</v>
      </c>
      <c r="S8" s="48" t="s">
        <v>36</v>
      </c>
      <c r="T8" s="47" t="s">
        <v>93</v>
      </c>
      <c r="U8" s="62" t="s">
        <v>93</v>
      </c>
      <c r="X8" s="120" t="s">
        <v>95</v>
      </c>
      <c r="Y8" s="112" t="s">
        <v>96</v>
      </c>
      <c r="Z8" s="94" t="s">
        <v>99</v>
      </c>
      <c r="AA8" s="112" t="s">
        <v>97</v>
      </c>
      <c r="AB8" s="112" t="s">
        <v>98</v>
      </c>
      <c r="AC8" s="112" t="s">
        <v>100</v>
      </c>
      <c r="AD8" s="112" t="s">
        <v>36</v>
      </c>
      <c r="AE8" s="112" t="s">
        <v>101</v>
      </c>
      <c r="AF8" s="112" t="s">
        <v>102</v>
      </c>
    </row>
    <row r="9" spans="1:32" ht="12.75" customHeight="1">
      <c r="A9" s="74"/>
      <c r="B9" s="49" t="s">
        <v>37</v>
      </c>
      <c r="C9" s="49"/>
      <c r="D9" s="50"/>
      <c r="E9" s="50"/>
      <c r="F9" s="50"/>
      <c r="G9" s="50"/>
      <c r="H9" s="75"/>
      <c r="J9" s="59"/>
      <c r="K9" s="49" t="s">
        <v>37</v>
      </c>
      <c r="L9" s="49"/>
      <c r="M9" s="49"/>
      <c r="N9" s="91"/>
      <c r="P9" s="59"/>
      <c r="Q9" s="45"/>
      <c r="R9" s="49" t="s">
        <v>37</v>
      </c>
      <c r="S9" s="49"/>
      <c r="T9" s="49"/>
      <c r="U9" s="63" t="s">
        <v>92</v>
      </c>
      <c r="X9" s="121"/>
      <c r="Y9" s="113"/>
      <c r="Z9" s="95"/>
      <c r="AA9" s="113"/>
      <c r="AB9" s="113"/>
      <c r="AC9" s="113"/>
      <c r="AD9" s="113"/>
      <c r="AE9" s="113"/>
      <c r="AF9" s="113"/>
    </row>
    <row r="10" spans="1:29" ht="12.75">
      <c r="A10" s="74"/>
      <c r="B10" s="49" t="s">
        <v>39</v>
      </c>
      <c r="C10" s="49"/>
      <c r="D10" s="50"/>
      <c r="E10" s="50"/>
      <c r="F10" s="50"/>
      <c r="G10" s="50"/>
      <c r="H10" s="75"/>
      <c r="J10" s="59"/>
      <c r="K10" s="49" t="s">
        <v>40</v>
      </c>
      <c r="L10" s="49"/>
      <c r="M10" s="49" t="s">
        <v>39</v>
      </c>
      <c r="N10" s="87" t="s">
        <v>38</v>
      </c>
      <c r="P10" s="59"/>
      <c r="Q10" s="45" t="s">
        <v>41</v>
      </c>
      <c r="R10" s="49" t="s">
        <v>39</v>
      </c>
      <c r="S10" s="49"/>
      <c r="T10" s="49"/>
      <c r="U10" s="60"/>
      <c r="X10" s="57"/>
      <c r="Y10" s="57"/>
      <c r="AC10" s="98"/>
    </row>
    <row r="11" spans="1:32" ht="12.75">
      <c r="A11" s="64">
        <v>1970</v>
      </c>
      <c r="B11" s="51">
        <v>360.6</v>
      </c>
      <c r="C11" s="51"/>
      <c r="D11" s="40">
        <v>195.19</v>
      </c>
      <c r="E11" s="40">
        <v>55.14</v>
      </c>
      <c r="F11" s="40">
        <v>102.56</v>
      </c>
      <c r="G11" s="40">
        <v>77.09</v>
      </c>
      <c r="H11" s="76">
        <v>69.38</v>
      </c>
      <c r="J11" s="89" t="s">
        <v>79</v>
      </c>
      <c r="K11" s="41">
        <v>18861</v>
      </c>
      <c r="L11" s="39">
        <v>55331</v>
      </c>
      <c r="M11" s="55">
        <f>L11/1000</f>
        <v>55.331</v>
      </c>
      <c r="N11" s="65"/>
      <c r="P11" s="64">
        <v>1970</v>
      </c>
      <c r="Q11" s="53">
        <f>B11/M11</f>
        <v>6.517142289132674</v>
      </c>
      <c r="R11" s="58">
        <f>M11*Q$11</f>
        <v>360.6</v>
      </c>
      <c r="S11" s="58">
        <f>B$11/M$11*M11</f>
        <v>360.6</v>
      </c>
      <c r="T11" s="58">
        <f>B11/M11*M$11</f>
        <v>360.6</v>
      </c>
      <c r="U11" s="66">
        <f>T11/T$11</f>
        <v>1</v>
      </c>
      <c r="W11">
        <f>A11</f>
        <v>1970</v>
      </c>
      <c r="X11" s="98">
        <f>B11</f>
        <v>360.6</v>
      </c>
      <c r="Y11" s="57"/>
      <c r="Z11" s="98">
        <f>M11</f>
        <v>55.331</v>
      </c>
      <c r="AB11" s="96">
        <f aca="true" t="shared" si="0" ref="AB11:AF12">Q11</f>
        <v>6.517142289132674</v>
      </c>
      <c r="AC11" s="98">
        <f t="shared" si="0"/>
        <v>360.6</v>
      </c>
      <c r="AD11" s="98">
        <f t="shared" si="0"/>
        <v>360.6</v>
      </c>
      <c r="AE11" s="98">
        <f t="shared" si="0"/>
        <v>360.6</v>
      </c>
      <c r="AF11" s="66">
        <f t="shared" si="0"/>
        <v>1</v>
      </c>
    </row>
    <row r="12" spans="1:32" ht="12.75">
      <c r="A12" s="64">
        <v>1971</v>
      </c>
      <c r="B12" s="51">
        <v>400.24</v>
      </c>
      <c r="C12" s="54">
        <f>B12/B11-1</f>
        <v>0.10992789794786462</v>
      </c>
      <c r="D12" s="40">
        <v>217.45</v>
      </c>
      <c r="E12" s="40">
        <v>65.34</v>
      </c>
      <c r="F12" s="40">
        <v>110.72</v>
      </c>
      <c r="G12" s="40">
        <v>82.35</v>
      </c>
      <c r="H12" s="76">
        <v>75.62</v>
      </c>
      <c r="J12" s="89" t="s">
        <v>78</v>
      </c>
      <c r="K12" s="41">
        <v>20601</v>
      </c>
      <c r="L12" s="39">
        <v>62133</v>
      </c>
      <c r="M12" s="55">
        <f aca="true" t="shared" si="1" ref="M12:M20">L12/1000</f>
        <v>62.133</v>
      </c>
      <c r="N12" s="90">
        <f>M12/M11-1</f>
        <v>0.12293289476062252</v>
      </c>
      <c r="P12" s="64">
        <v>1971</v>
      </c>
      <c r="Q12" s="53">
        <f aca="true" t="shared" si="2" ref="Q12:Q20">B12/M12</f>
        <v>6.441665459578646</v>
      </c>
      <c r="R12" s="58">
        <f aca="true" t="shared" si="3" ref="R12:R46">M12*Q$11</f>
        <v>404.92960185068046</v>
      </c>
      <c r="S12" s="58">
        <f aca="true" t="shared" si="4" ref="S12:S46">B$11/M$11*M12</f>
        <v>404.92960185068046</v>
      </c>
      <c r="T12" s="58">
        <f aca="true" t="shared" si="5" ref="T12:T46">B12/M12*M$11</f>
        <v>356.4237915439461</v>
      </c>
      <c r="U12" s="66">
        <f aca="true" t="shared" si="6" ref="U12:U47">T12/T$11</f>
        <v>0.9884187230835998</v>
      </c>
      <c r="W12">
        <f aca="true" t="shared" si="7" ref="W12:W47">A12</f>
        <v>1971</v>
      </c>
      <c r="X12" s="98">
        <f>B12</f>
        <v>400.24</v>
      </c>
      <c r="Y12" s="97">
        <f aca="true" t="shared" si="8" ref="Y12:Y46">C12</f>
        <v>0.10992789794786462</v>
      </c>
      <c r="Z12" s="98">
        <f>M12</f>
        <v>62.133</v>
      </c>
      <c r="AA12" s="97">
        <f>N12</f>
        <v>0.12293289476062252</v>
      </c>
      <c r="AB12" s="96">
        <f t="shared" si="0"/>
        <v>6.441665459578646</v>
      </c>
      <c r="AC12" s="98">
        <f t="shared" si="0"/>
        <v>404.92960185068046</v>
      </c>
      <c r="AD12" s="98">
        <f t="shared" si="0"/>
        <v>404.92960185068046</v>
      </c>
      <c r="AE12" s="98">
        <f t="shared" si="0"/>
        <v>356.4237915439461</v>
      </c>
      <c r="AF12" s="66">
        <f t="shared" si="0"/>
        <v>0.9884187230835998</v>
      </c>
    </row>
    <row r="13" spans="1:32" ht="12.75">
      <c r="A13" s="64">
        <v>1972</v>
      </c>
      <c r="B13" s="51">
        <v>436.37</v>
      </c>
      <c r="C13" s="54">
        <f aca="true" t="shared" si="9" ref="C13:C47">B13/B12-1</f>
        <v>0.09027083749750142</v>
      </c>
      <c r="D13" s="40">
        <v>239.76</v>
      </c>
      <c r="E13" s="40">
        <v>72.7</v>
      </c>
      <c r="F13" s="40">
        <v>116.09</v>
      </c>
      <c r="G13" s="40">
        <v>89.74</v>
      </c>
      <c r="H13" s="76">
        <v>81.92</v>
      </c>
      <c r="J13" s="89" t="s">
        <v>77</v>
      </c>
      <c r="K13" s="41">
        <v>23400</v>
      </c>
      <c r="L13" s="39">
        <v>71222</v>
      </c>
      <c r="M13" s="55">
        <f t="shared" si="1"/>
        <v>71.222</v>
      </c>
      <c r="N13" s="90">
        <f aca="true" t="shared" si="10" ref="N13:N21">M13/M12-1</f>
        <v>0.14628297362110287</v>
      </c>
      <c r="P13" s="64">
        <v>1972</v>
      </c>
      <c r="Q13" s="53">
        <f t="shared" si="2"/>
        <v>6.126898991884531</v>
      </c>
      <c r="R13" s="58">
        <f t="shared" si="3"/>
        <v>464.1639081166073</v>
      </c>
      <c r="S13" s="58">
        <f t="shared" si="4"/>
        <v>464.1639081166073</v>
      </c>
      <c r="T13" s="58">
        <f t="shared" si="5"/>
        <v>339.007448119963</v>
      </c>
      <c r="U13" s="66">
        <f t="shared" si="6"/>
        <v>0.9401204884081058</v>
      </c>
      <c r="W13">
        <f t="shared" si="7"/>
        <v>1972</v>
      </c>
      <c r="X13" s="98">
        <f aca="true" t="shared" si="11" ref="X13:X46">B13</f>
        <v>436.37</v>
      </c>
      <c r="Y13" s="97">
        <f t="shared" si="8"/>
        <v>0.09027083749750142</v>
      </c>
      <c r="Z13" s="98">
        <f aca="true" t="shared" si="12" ref="Z13:Z46">M13</f>
        <v>71.222</v>
      </c>
      <c r="AA13" s="97">
        <f aca="true" t="shared" si="13" ref="AA13:AA46">N13</f>
        <v>0.14628297362110287</v>
      </c>
      <c r="AB13" s="96">
        <f aca="true" t="shared" si="14" ref="AB13:AB46">Q13</f>
        <v>6.126898991884531</v>
      </c>
      <c r="AC13" s="98">
        <f aca="true" t="shared" si="15" ref="AC13:AC46">R13</f>
        <v>464.1639081166073</v>
      </c>
      <c r="AD13" s="98">
        <f aca="true" t="shared" si="16" ref="AD13:AD46">S13</f>
        <v>464.1639081166073</v>
      </c>
      <c r="AE13" s="98">
        <f aca="true" t="shared" si="17" ref="AE13:AE46">T13</f>
        <v>339.007448119963</v>
      </c>
      <c r="AF13" s="66">
        <f aca="true" t="shared" si="18" ref="AF13:AF46">U13</f>
        <v>0.9401204884081058</v>
      </c>
    </row>
    <row r="14" spans="1:32" ht="12.75">
      <c r="A14" s="64">
        <v>1973</v>
      </c>
      <c r="B14" s="51">
        <v>486.02</v>
      </c>
      <c r="C14" s="54">
        <f t="shared" si="9"/>
        <v>0.11377959071430199</v>
      </c>
      <c r="D14" s="40">
        <v>264.9</v>
      </c>
      <c r="E14" s="40">
        <v>84.1</v>
      </c>
      <c r="F14" s="40">
        <v>123.75</v>
      </c>
      <c r="G14" s="40">
        <v>105.46</v>
      </c>
      <c r="H14" s="76">
        <v>92.19</v>
      </c>
      <c r="J14" s="89" t="s">
        <v>76</v>
      </c>
      <c r="K14" s="41">
        <v>24250</v>
      </c>
      <c r="L14" s="39">
        <v>73044</v>
      </c>
      <c r="M14" s="55">
        <f t="shared" si="1"/>
        <v>73.044</v>
      </c>
      <c r="N14" s="90">
        <f t="shared" si="10"/>
        <v>0.02558198309511117</v>
      </c>
      <c r="P14" s="64">
        <v>1973</v>
      </c>
      <c r="Q14" s="53">
        <f t="shared" si="2"/>
        <v>6.653797710968731</v>
      </c>
      <c r="R14" s="58">
        <f t="shared" si="3"/>
        <v>476.03814136740704</v>
      </c>
      <c r="S14" s="58">
        <f t="shared" si="4"/>
        <v>476.03814136740704</v>
      </c>
      <c r="T14" s="58">
        <f t="shared" si="5"/>
        <v>368.1612811456109</v>
      </c>
      <c r="U14" s="66">
        <f t="shared" si="6"/>
        <v>1.02096861105272</v>
      </c>
      <c r="W14">
        <f t="shared" si="7"/>
        <v>1973</v>
      </c>
      <c r="X14" s="98">
        <f t="shared" si="11"/>
        <v>486.02</v>
      </c>
      <c r="Y14" s="97">
        <f t="shared" si="8"/>
        <v>0.11377959071430199</v>
      </c>
      <c r="Z14" s="98">
        <f t="shared" si="12"/>
        <v>73.044</v>
      </c>
      <c r="AA14" s="97">
        <f t="shared" si="13"/>
        <v>0.02558198309511117</v>
      </c>
      <c r="AB14" s="96">
        <f t="shared" si="14"/>
        <v>6.653797710968731</v>
      </c>
      <c r="AC14" s="98">
        <f t="shared" si="15"/>
        <v>476.03814136740704</v>
      </c>
      <c r="AD14" s="98">
        <f t="shared" si="16"/>
        <v>476.03814136740704</v>
      </c>
      <c r="AE14" s="98">
        <f t="shared" si="17"/>
        <v>368.1612811456109</v>
      </c>
      <c r="AF14" s="66">
        <f t="shared" si="18"/>
        <v>1.02096861105272</v>
      </c>
    </row>
    <row r="15" spans="1:32" ht="12.75">
      <c r="A15" s="64">
        <v>1974</v>
      </c>
      <c r="B15" s="51">
        <v>526.02</v>
      </c>
      <c r="C15" s="54">
        <f t="shared" si="9"/>
        <v>0.08230113987078713</v>
      </c>
      <c r="D15" s="40">
        <v>285.58</v>
      </c>
      <c r="E15" s="40">
        <v>98.09</v>
      </c>
      <c r="F15" s="40">
        <v>121.02</v>
      </c>
      <c r="G15" s="40">
        <v>135.56</v>
      </c>
      <c r="H15" s="76">
        <v>114.23</v>
      </c>
      <c r="J15" s="89" t="s">
        <v>75</v>
      </c>
      <c r="K15" s="41">
        <v>26344</v>
      </c>
      <c r="L15" s="39">
        <v>81005</v>
      </c>
      <c r="M15" s="55">
        <f t="shared" si="1"/>
        <v>81.005</v>
      </c>
      <c r="N15" s="90">
        <f t="shared" si="10"/>
        <v>0.1089891024587919</v>
      </c>
      <c r="P15" s="64">
        <v>1974</v>
      </c>
      <c r="Q15" s="53">
        <f t="shared" si="2"/>
        <v>6.493673230047528</v>
      </c>
      <c r="R15" s="58">
        <f t="shared" si="3"/>
        <v>527.9211111311922</v>
      </c>
      <c r="S15" s="58">
        <f t="shared" si="4"/>
        <v>527.9211111311922</v>
      </c>
      <c r="T15" s="58">
        <f t="shared" si="5"/>
        <v>359.3014334917598</v>
      </c>
      <c r="U15" s="66">
        <f t="shared" si="6"/>
        <v>0.996398872689295</v>
      </c>
      <c r="W15">
        <f t="shared" si="7"/>
        <v>1974</v>
      </c>
      <c r="X15" s="98">
        <f t="shared" si="11"/>
        <v>526.02</v>
      </c>
      <c r="Y15" s="97">
        <f t="shared" si="8"/>
        <v>0.08230113987078713</v>
      </c>
      <c r="Z15" s="98">
        <f t="shared" si="12"/>
        <v>81.005</v>
      </c>
      <c r="AA15" s="97">
        <f t="shared" si="13"/>
        <v>0.1089891024587919</v>
      </c>
      <c r="AB15" s="96">
        <f t="shared" si="14"/>
        <v>6.493673230047528</v>
      </c>
      <c r="AC15" s="98">
        <f t="shared" si="15"/>
        <v>527.9211111311922</v>
      </c>
      <c r="AD15" s="98">
        <f t="shared" si="16"/>
        <v>527.9211111311922</v>
      </c>
      <c r="AE15" s="98">
        <f t="shared" si="17"/>
        <v>359.3014334917598</v>
      </c>
      <c r="AF15" s="66">
        <f t="shared" si="18"/>
        <v>0.996398872689295</v>
      </c>
    </row>
    <row r="16" spans="1:32" ht="12.75">
      <c r="A16" s="64">
        <v>1975</v>
      </c>
      <c r="B16" s="51">
        <v>551.01</v>
      </c>
      <c r="C16" s="54">
        <f t="shared" si="9"/>
        <v>0.04750769932702181</v>
      </c>
      <c r="D16" s="40">
        <v>312.38</v>
      </c>
      <c r="E16" s="40">
        <v>108.54</v>
      </c>
      <c r="F16" s="40">
        <v>117.03</v>
      </c>
      <c r="G16" s="40">
        <v>133.23</v>
      </c>
      <c r="H16" s="76">
        <v>120.17</v>
      </c>
      <c r="J16" s="89" t="s">
        <v>74</v>
      </c>
      <c r="K16" s="41">
        <v>28878</v>
      </c>
      <c r="L16" s="39">
        <v>91980</v>
      </c>
      <c r="M16" s="55">
        <f t="shared" si="1"/>
        <v>91.98</v>
      </c>
      <c r="N16" s="90">
        <f t="shared" si="10"/>
        <v>0.13548546386025562</v>
      </c>
      <c r="P16" s="64">
        <v>1975</v>
      </c>
      <c r="Q16" s="53">
        <f t="shared" si="2"/>
        <v>5.990541422048271</v>
      </c>
      <c r="R16" s="58">
        <f t="shared" si="3"/>
        <v>599.4467477544234</v>
      </c>
      <c r="S16" s="58">
        <f t="shared" si="4"/>
        <v>599.4467477544234</v>
      </c>
      <c r="T16" s="58">
        <f t="shared" si="5"/>
        <v>331.4626474233529</v>
      </c>
      <c r="U16" s="66">
        <f t="shared" si="6"/>
        <v>0.9191975802089652</v>
      </c>
      <c r="W16">
        <f t="shared" si="7"/>
        <v>1975</v>
      </c>
      <c r="X16" s="98">
        <f t="shared" si="11"/>
        <v>551.01</v>
      </c>
      <c r="Y16" s="97">
        <f t="shared" si="8"/>
        <v>0.04750769932702181</v>
      </c>
      <c r="Z16" s="98">
        <f t="shared" si="12"/>
        <v>91.98</v>
      </c>
      <c r="AA16" s="97">
        <f t="shared" si="13"/>
        <v>0.13548546386025562</v>
      </c>
      <c r="AB16" s="96">
        <f t="shared" si="14"/>
        <v>5.990541422048271</v>
      </c>
      <c r="AC16" s="98">
        <f t="shared" si="15"/>
        <v>599.4467477544234</v>
      </c>
      <c r="AD16" s="98">
        <f t="shared" si="16"/>
        <v>599.4467477544234</v>
      </c>
      <c r="AE16" s="98">
        <f t="shared" si="17"/>
        <v>331.4626474233529</v>
      </c>
      <c r="AF16" s="66">
        <f t="shared" si="18"/>
        <v>0.9191975802089652</v>
      </c>
    </row>
    <row r="17" spans="1:32" ht="12.75">
      <c r="A17" s="64">
        <v>1976</v>
      </c>
      <c r="B17" s="51">
        <v>597.4</v>
      </c>
      <c r="C17" s="54">
        <f t="shared" si="9"/>
        <v>0.08419084953086142</v>
      </c>
      <c r="D17" s="40">
        <v>338.05</v>
      </c>
      <c r="E17" s="40">
        <v>114.69</v>
      </c>
      <c r="F17" s="40">
        <v>132.8</v>
      </c>
      <c r="G17" s="40">
        <v>152.56</v>
      </c>
      <c r="H17" s="76">
        <v>140.7</v>
      </c>
      <c r="J17" s="89" t="s">
        <v>73</v>
      </c>
      <c r="K17" s="41">
        <v>30969</v>
      </c>
      <c r="L17" s="39">
        <v>95536</v>
      </c>
      <c r="M17" s="55">
        <f t="shared" si="1"/>
        <v>95.536</v>
      </c>
      <c r="N17" s="90">
        <f t="shared" si="10"/>
        <v>0.03866057838660586</v>
      </c>
      <c r="P17" s="64">
        <v>1976</v>
      </c>
      <c r="Q17" s="53">
        <f t="shared" si="2"/>
        <v>6.253140177524703</v>
      </c>
      <c r="R17" s="58">
        <f t="shared" si="3"/>
        <v>622.6217057345791</v>
      </c>
      <c r="S17" s="58">
        <f t="shared" si="4"/>
        <v>622.6217057345791</v>
      </c>
      <c r="T17" s="58">
        <f t="shared" si="5"/>
        <v>345.99249916261937</v>
      </c>
      <c r="U17" s="66">
        <f t="shared" si="6"/>
        <v>0.9594911235790886</v>
      </c>
      <c r="W17">
        <f t="shared" si="7"/>
        <v>1976</v>
      </c>
      <c r="X17" s="98">
        <f t="shared" si="11"/>
        <v>597.4</v>
      </c>
      <c r="Y17" s="97">
        <f t="shared" si="8"/>
        <v>0.08419084953086142</v>
      </c>
      <c r="Z17" s="98">
        <f t="shared" si="12"/>
        <v>95.536</v>
      </c>
      <c r="AA17" s="97">
        <f t="shared" si="13"/>
        <v>0.03866057838660586</v>
      </c>
      <c r="AB17" s="96">
        <f t="shared" si="14"/>
        <v>6.253140177524703</v>
      </c>
      <c r="AC17" s="98">
        <f t="shared" si="15"/>
        <v>622.6217057345791</v>
      </c>
      <c r="AD17" s="98">
        <f t="shared" si="16"/>
        <v>622.6217057345791</v>
      </c>
      <c r="AE17" s="98">
        <f t="shared" si="17"/>
        <v>345.99249916261937</v>
      </c>
      <c r="AF17" s="66">
        <f t="shared" si="18"/>
        <v>0.9594911235790886</v>
      </c>
    </row>
    <row r="18" spans="1:32" ht="12.75">
      <c r="A18" s="64">
        <v>1977</v>
      </c>
      <c r="B18" s="51">
        <v>636.54</v>
      </c>
      <c r="C18" s="54">
        <f t="shared" si="9"/>
        <v>0.06551724137931036</v>
      </c>
      <c r="D18" s="40">
        <v>361.98</v>
      </c>
      <c r="E18" s="40">
        <v>121.98</v>
      </c>
      <c r="F18" s="40">
        <v>139.48</v>
      </c>
      <c r="G18" s="40">
        <v>161.73</v>
      </c>
      <c r="H18" s="76">
        <v>148.63</v>
      </c>
      <c r="J18" s="89" t="s">
        <v>72</v>
      </c>
      <c r="K18" s="41">
        <v>34515</v>
      </c>
      <c r="L18" s="39">
        <v>106388</v>
      </c>
      <c r="M18" s="55">
        <f t="shared" si="1"/>
        <v>106.388</v>
      </c>
      <c r="N18" s="90">
        <f t="shared" si="10"/>
        <v>0.11359068832691355</v>
      </c>
      <c r="P18" s="64">
        <v>1977</v>
      </c>
      <c r="Q18" s="53">
        <f t="shared" si="2"/>
        <v>5.983193593262397</v>
      </c>
      <c r="R18" s="58">
        <f t="shared" si="3"/>
        <v>693.345733856247</v>
      </c>
      <c r="S18" s="58">
        <f t="shared" si="4"/>
        <v>693.345733856247</v>
      </c>
      <c r="T18" s="58">
        <f t="shared" si="5"/>
        <v>331.05608470880173</v>
      </c>
      <c r="U18" s="66">
        <f t="shared" si="6"/>
        <v>0.9180701184381633</v>
      </c>
      <c r="W18">
        <f t="shared" si="7"/>
        <v>1977</v>
      </c>
      <c r="X18" s="98">
        <f t="shared" si="11"/>
        <v>636.54</v>
      </c>
      <c r="Y18" s="97">
        <f t="shared" si="8"/>
        <v>0.06551724137931036</v>
      </c>
      <c r="Z18" s="98">
        <f t="shared" si="12"/>
        <v>106.388</v>
      </c>
      <c r="AA18" s="97">
        <f t="shared" si="13"/>
        <v>0.11359068832691355</v>
      </c>
      <c r="AB18" s="96">
        <f t="shared" si="14"/>
        <v>5.983193593262397</v>
      </c>
      <c r="AC18" s="98">
        <f t="shared" si="15"/>
        <v>693.345733856247</v>
      </c>
      <c r="AD18" s="98">
        <f t="shared" si="16"/>
        <v>693.345733856247</v>
      </c>
      <c r="AE18" s="98">
        <f t="shared" si="17"/>
        <v>331.05608470880173</v>
      </c>
      <c r="AF18" s="66">
        <f t="shared" si="18"/>
        <v>0.9180701184381633</v>
      </c>
    </row>
    <row r="19" spans="1:32" ht="12.75">
      <c r="A19" s="64">
        <v>1978</v>
      </c>
      <c r="B19" s="51">
        <v>678.94</v>
      </c>
      <c r="C19" s="54">
        <f t="shared" si="9"/>
        <v>0.06661011091211888</v>
      </c>
      <c r="D19" s="40">
        <v>382.26</v>
      </c>
      <c r="E19" s="40">
        <v>130.88</v>
      </c>
      <c r="F19" s="40">
        <v>150.55</v>
      </c>
      <c r="G19" s="40">
        <v>169.21</v>
      </c>
      <c r="H19" s="76">
        <v>153.96</v>
      </c>
      <c r="J19" s="89" t="s">
        <v>71</v>
      </c>
      <c r="K19" s="41">
        <v>38962</v>
      </c>
      <c r="L19" s="39">
        <v>121641</v>
      </c>
      <c r="M19" s="55">
        <f t="shared" si="1"/>
        <v>121.641</v>
      </c>
      <c r="N19" s="90">
        <f t="shared" si="10"/>
        <v>0.14337143286836862</v>
      </c>
      <c r="P19" s="64">
        <v>1978</v>
      </c>
      <c r="Q19" s="53">
        <f t="shared" si="2"/>
        <v>5.581506235562023</v>
      </c>
      <c r="R19" s="58">
        <f t="shared" si="3"/>
        <v>792.7517051923876</v>
      </c>
      <c r="S19" s="58">
        <f t="shared" si="4"/>
        <v>792.7517051923876</v>
      </c>
      <c r="T19" s="58">
        <f t="shared" si="5"/>
        <v>308.8303215198823</v>
      </c>
      <c r="U19" s="66">
        <f t="shared" si="6"/>
        <v>0.8564346131998954</v>
      </c>
      <c r="W19">
        <f t="shared" si="7"/>
        <v>1978</v>
      </c>
      <c r="X19" s="98">
        <f t="shared" si="11"/>
        <v>678.94</v>
      </c>
      <c r="Y19" s="97">
        <f t="shared" si="8"/>
        <v>0.06661011091211888</v>
      </c>
      <c r="Z19" s="98">
        <f t="shared" si="12"/>
        <v>121.641</v>
      </c>
      <c r="AA19" s="97">
        <f t="shared" si="13"/>
        <v>0.14337143286836862</v>
      </c>
      <c r="AB19" s="96">
        <f t="shared" si="14"/>
        <v>5.581506235562023</v>
      </c>
      <c r="AC19" s="98">
        <f t="shared" si="15"/>
        <v>792.7517051923876</v>
      </c>
      <c r="AD19" s="98">
        <f t="shared" si="16"/>
        <v>792.7517051923876</v>
      </c>
      <c r="AE19" s="98">
        <f t="shared" si="17"/>
        <v>308.8303215198823</v>
      </c>
      <c r="AF19" s="66">
        <f t="shared" si="18"/>
        <v>0.8564346131998954</v>
      </c>
    </row>
    <row r="20" spans="1:32" ht="12.75">
      <c r="A20" s="64">
        <v>1979</v>
      </c>
      <c r="B20" s="51">
        <v>737.37</v>
      </c>
      <c r="C20" s="54">
        <f t="shared" si="9"/>
        <v>0.0860606239137478</v>
      </c>
      <c r="D20" s="40">
        <v>417.31</v>
      </c>
      <c r="E20" s="40">
        <v>141.53</v>
      </c>
      <c r="F20" s="40">
        <v>175.89</v>
      </c>
      <c r="G20" s="40">
        <v>185.73</v>
      </c>
      <c r="H20" s="76">
        <v>183.09</v>
      </c>
      <c r="J20" s="89" t="s">
        <v>70</v>
      </c>
      <c r="K20" s="41">
        <v>40840</v>
      </c>
      <c r="L20" s="39">
        <v>126733</v>
      </c>
      <c r="M20" s="55">
        <f t="shared" si="1"/>
        <v>126.733</v>
      </c>
      <c r="N20" s="90">
        <f t="shared" si="10"/>
        <v>0.04186088572109736</v>
      </c>
      <c r="P20" s="64">
        <v>1979</v>
      </c>
      <c r="Q20" s="53">
        <f t="shared" si="2"/>
        <v>5.818295155957801</v>
      </c>
      <c r="R20" s="58">
        <f t="shared" si="3"/>
        <v>825.9369937286513</v>
      </c>
      <c r="S20" s="58">
        <f t="shared" si="4"/>
        <v>825.9369937286513</v>
      </c>
      <c r="T20" s="58">
        <f t="shared" si="5"/>
        <v>321.9320892743011</v>
      </c>
      <c r="U20" s="66">
        <f t="shared" si="6"/>
        <v>0.8927678571112067</v>
      </c>
      <c r="W20">
        <f t="shared" si="7"/>
        <v>1979</v>
      </c>
      <c r="X20" s="98">
        <f t="shared" si="11"/>
        <v>737.37</v>
      </c>
      <c r="Y20" s="97">
        <f t="shared" si="8"/>
        <v>0.0860606239137478</v>
      </c>
      <c r="Z20" s="98">
        <f t="shared" si="12"/>
        <v>126.733</v>
      </c>
      <c r="AA20" s="97">
        <f t="shared" si="13"/>
        <v>0.04186088572109736</v>
      </c>
      <c r="AB20" s="96">
        <f t="shared" si="14"/>
        <v>5.818295155957801</v>
      </c>
      <c r="AC20" s="98">
        <f t="shared" si="15"/>
        <v>825.9369937286513</v>
      </c>
      <c r="AD20" s="98">
        <f t="shared" si="16"/>
        <v>825.9369937286513</v>
      </c>
      <c r="AE20" s="98">
        <f t="shared" si="17"/>
        <v>321.9320892743011</v>
      </c>
      <c r="AF20" s="66">
        <f t="shared" si="18"/>
        <v>0.8927678571112067</v>
      </c>
    </row>
    <row r="21" spans="1:32" ht="12.75">
      <c r="A21" s="64">
        <v>1980</v>
      </c>
      <c r="B21" s="51">
        <v>788.52</v>
      </c>
      <c r="C21" s="54">
        <f t="shared" si="9"/>
        <v>0.06936815981122102</v>
      </c>
      <c r="D21" s="40">
        <v>452.1</v>
      </c>
      <c r="E21" s="40">
        <v>154.93</v>
      </c>
      <c r="F21" s="40">
        <v>186.56</v>
      </c>
      <c r="G21" s="40">
        <v>207.49</v>
      </c>
      <c r="H21" s="76">
        <v>212.56</v>
      </c>
      <c r="J21" s="89" t="s">
        <v>69</v>
      </c>
      <c r="K21" s="41">
        <v>42922</v>
      </c>
      <c r="L21" s="39">
        <v>127594</v>
      </c>
      <c r="M21" s="55">
        <f>L21/1000</f>
        <v>127.594</v>
      </c>
      <c r="N21" s="90">
        <f t="shared" si="10"/>
        <v>0.006793810609706963</v>
      </c>
      <c r="P21" s="64">
        <v>1980</v>
      </c>
      <c r="Q21" s="53">
        <f>B21/M21</f>
        <v>6.179914416038372</v>
      </c>
      <c r="R21" s="58">
        <f t="shared" si="3"/>
        <v>831.5482532395944</v>
      </c>
      <c r="S21" s="58">
        <f t="shared" si="4"/>
        <v>831.5482532395944</v>
      </c>
      <c r="T21" s="58">
        <f t="shared" si="5"/>
        <v>341.94084455381915</v>
      </c>
      <c r="U21" s="66">
        <f t="shared" si="6"/>
        <v>0.9482552538930092</v>
      </c>
      <c r="W21">
        <f t="shared" si="7"/>
        <v>1980</v>
      </c>
      <c r="X21" s="98">
        <f t="shared" si="11"/>
        <v>788.52</v>
      </c>
      <c r="Y21" s="97">
        <f t="shared" si="8"/>
        <v>0.06936815981122102</v>
      </c>
      <c r="Z21" s="98">
        <f t="shared" si="12"/>
        <v>127.594</v>
      </c>
      <c r="AA21" s="97">
        <f t="shared" si="13"/>
        <v>0.006793810609706963</v>
      </c>
      <c r="AB21" s="96">
        <f t="shared" si="14"/>
        <v>6.179914416038372</v>
      </c>
      <c r="AC21" s="98">
        <f t="shared" si="15"/>
        <v>831.5482532395944</v>
      </c>
      <c r="AD21" s="98">
        <f t="shared" si="16"/>
        <v>831.5482532395944</v>
      </c>
      <c r="AE21" s="98">
        <f t="shared" si="17"/>
        <v>341.94084455381915</v>
      </c>
      <c r="AF21" s="66">
        <f t="shared" si="18"/>
        <v>0.9482552538930092</v>
      </c>
    </row>
    <row r="22" spans="1:32" ht="12.75">
      <c r="A22" s="64">
        <v>1981</v>
      </c>
      <c r="B22" s="51">
        <v>825.79</v>
      </c>
      <c r="C22" s="54">
        <f t="shared" si="9"/>
        <v>0.047265763709227304</v>
      </c>
      <c r="D22" s="40">
        <v>478.07</v>
      </c>
      <c r="E22" s="40">
        <v>166.47</v>
      </c>
      <c r="F22" s="40">
        <v>176.71</v>
      </c>
      <c r="G22" s="40">
        <v>234.96</v>
      </c>
      <c r="H22" s="76">
        <v>230.42</v>
      </c>
      <c r="J22" s="89" t="s">
        <v>68</v>
      </c>
      <c r="K22" s="41">
        <v>43041</v>
      </c>
      <c r="L22" s="39">
        <v>125941</v>
      </c>
      <c r="M22" s="55">
        <f aca="true" t="shared" si="19" ref="M22:M42">L22/1000</f>
        <v>125.941</v>
      </c>
      <c r="N22" s="90">
        <f>M22/M21-1</f>
        <v>-0.012955154631095422</v>
      </c>
      <c r="P22" s="64">
        <v>1981</v>
      </c>
      <c r="Q22" s="53">
        <f aca="true" t="shared" si="20" ref="Q22:Q46">B22/M22</f>
        <v>6.556959211059146</v>
      </c>
      <c r="R22" s="58">
        <f t="shared" si="3"/>
        <v>820.7754170356582</v>
      </c>
      <c r="S22" s="58">
        <f t="shared" si="4"/>
        <v>820.7754170356582</v>
      </c>
      <c r="T22" s="58">
        <f t="shared" si="5"/>
        <v>362.80311010711364</v>
      </c>
      <c r="U22" s="66">
        <f t="shared" si="6"/>
        <v>1.00610956768473</v>
      </c>
      <c r="W22">
        <f t="shared" si="7"/>
        <v>1981</v>
      </c>
      <c r="X22" s="98">
        <f t="shared" si="11"/>
        <v>825.79</v>
      </c>
      <c r="Y22" s="97">
        <f t="shared" si="8"/>
        <v>0.047265763709227304</v>
      </c>
      <c r="Z22" s="98">
        <f t="shared" si="12"/>
        <v>125.941</v>
      </c>
      <c r="AA22" s="97">
        <f t="shared" si="13"/>
        <v>-0.012955154631095422</v>
      </c>
      <c r="AB22" s="96">
        <f t="shared" si="14"/>
        <v>6.556959211059146</v>
      </c>
      <c r="AC22" s="98">
        <f t="shared" si="15"/>
        <v>820.7754170356582</v>
      </c>
      <c r="AD22" s="98">
        <f t="shared" si="16"/>
        <v>820.7754170356582</v>
      </c>
      <c r="AE22" s="98">
        <f t="shared" si="17"/>
        <v>362.80311010711364</v>
      </c>
      <c r="AF22" s="66">
        <f t="shared" si="18"/>
        <v>1.00610956768473</v>
      </c>
    </row>
    <row r="23" spans="1:32" ht="12.75">
      <c r="A23" s="64">
        <v>1982</v>
      </c>
      <c r="B23" s="51">
        <v>860.21</v>
      </c>
      <c r="C23" s="54">
        <f t="shared" si="9"/>
        <v>0.04168129911963092</v>
      </c>
      <c r="D23" s="40">
        <v>497.15</v>
      </c>
      <c r="E23" s="40">
        <v>170.91</v>
      </c>
      <c r="F23" s="40">
        <v>173.19</v>
      </c>
      <c r="G23" s="40">
        <v>253.69</v>
      </c>
      <c r="H23" s="76">
        <v>234.73</v>
      </c>
      <c r="J23" s="89" t="s">
        <v>67</v>
      </c>
      <c r="K23" s="41">
        <v>45314</v>
      </c>
      <c r="L23" s="39">
        <v>135142</v>
      </c>
      <c r="M23" s="55">
        <f t="shared" si="19"/>
        <v>135.142</v>
      </c>
      <c r="N23" s="90">
        <f aca="true" t="shared" si="21" ref="N23:N46">M23/M22-1</f>
        <v>0.07305801923122734</v>
      </c>
      <c r="P23" s="64">
        <v>1982</v>
      </c>
      <c r="Q23" s="53">
        <f t="shared" si="20"/>
        <v>6.36523064628317</v>
      </c>
      <c r="R23" s="58">
        <f t="shared" si="3"/>
        <v>880.7396432379678</v>
      </c>
      <c r="S23" s="58">
        <f t="shared" si="4"/>
        <v>880.7396432379678</v>
      </c>
      <c r="T23" s="58">
        <f t="shared" si="5"/>
        <v>352.1945768894941</v>
      </c>
      <c r="U23" s="66">
        <f t="shared" si="6"/>
        <v>0.9766904517179537</v>
      </c>
      <c r="W23">
        <f t="shared" si="7"/>
        <v>1982</v>
      </c>
      <c r="X23" s="98">
        <f t="shared" si="11"/>
        <v>860.21</v>
      </c>
      <c r="Y23" s="97">
        <f t="shared" si="8"/>
        <v>0.04168129911963092</v>
      </c>
      <c r="Z23" s="98">
        <f t="shared" si="12"/>
        <v>135.142</v>
      </c>
      <c r="AA23" s="97">
        <f t="shared" si="13"/>
        <v>0.07305801923122734</v>
      </c>
      <c r="AB23" s="96">
        <f t="shared" si="14"/>
        <v>6.36523064628317</v>
      </c>
      <c r="AC23" s="98">
        <f t="shared" si="15"/>
        <v>880.7396432379678</v>
      </c>
      <c r="AD23" s="98">
        <f t="shared" si="16"/>
        <v>880.7396432379678</v>
      </c>
      <c r="AE23" s="98">
        <f t="shared" si="17"/>
        <v>352.1945768894941</v>
      </c>
      <c r="AF23" s="66">
        <f t="shared" si="18"/>
        <v>0.9766904517179537</v>
      </c>
    </row>
    <row r="24" spans="1:32" ht="12.75">
      <c r="A24" s="64">
        <v>1983</v>
      </c>
      <c r="B24" s="51">
        <v>898.27</v>
      </c>
      <c r="C24" s="54">
        <f t="shared" si="9"/>
        <v>0.044245009939433366</v>
      </c>
      <c r="D24" s="40">
        <v>520.05</v>
      </c>
      <c r="E24" s="40">
        <v>176.32</v>
      </c>
      <c r="F24" s="40">
        <v>187.01</v>
      </c>
      <c r="G24" s="40">
        <v>257.57</v>
      </c>
      <c r="H24" s="76">
        <v>242.68</v>
      </c>
      <c r="J24" s="89" t="s">
        <v>66</v>
      </c>
      <c r="K24" s="41">
        <v>49296</v>
      </c>
      <c r="L24" s="39">
        <v>146436</v>
      </c>
      <c r="M24" s="55">
        <f t="shared" si="19"/>
        <v>146.436</v>
      </c>
      <c r="N24" s="90">
        <f t="shared" si="21"/>
        <v>0.08357135457518772</v>
      </c>
      <c r="P24" s="64">
        <v>1983</v>
      </c>
      <c r="Q24" s="53">
        <f t="shared" si="20"/>
        <v>6.134215630036329</v>
      </c>
      <c r="R24" s="58">
        <f t="shared" si="3"/>
        <v>954.3442482514323</v>
      </c>
      <c r="S24" s="58">
        <f t="shared" si="4"/>
        <v>954.3442482514323</v>
      </c>
      <c r="T24" s="58">
        <f t="shared" si="5"/>
        <v>339.41228502554014</v>
      </c>
      <c r="U24" s="66">
        <f t="shared" si="6"/>
        <v>0.9412431642416531</v>
      </c>
      <c r="W24">
        <f t="shared" si="7"/>
        <v>1983</v>
      </c>
      <c r="X24" s="98">
        <f t="shared" si="11"/>
        <v>898.27</v>
      </c>
      <c r="Y24" s="97">
        <f t="shared" si="8"/>
        <v>0.044245009939433366</v>
      </c>
      <c r="Z24" s="98">
        <f t="shared" si="12"/>
        <v>146.436</v>
      </c>
      <c r="AA24" s="97">
        <f t="shared" si="13"/>
        <v>0.08357135457518772</v>
      </c>
      <c r="AB24" s="96">
        <f t="shared" si="14"/>
        <v>6.134215630036329</v>
      </c>
      <c r="AC24" s="98">
        <f t="shared" si="15"/>
        <v>954.3442482514323</v>
      </c>
      <c r="AD24" s="98">
        <f t="shared" si="16"/>
        <v>954.3442482514323</v>
      </c>
      <c r="AE24" s="98">
        <f t="shared" si="17"/>
        <v>339.41228502554014</v>
      </c>
      <c r="AF24" s="66">
        <f t="shared" si="18"/>
        <v>0.9412431642416531</v>
      </c>
    </row>
    <row r="25" spans="1:32" ht="12.75">
      <c r="A25" s="64">
        <v>1984</v>
      </c>
      <c r="B25" s="51">
        <v>942</v>
      </c>
      <c r="C25" s="54">
        <f t="shared" si="9"/>
        <v>0.04868246740957627</v>
      </c>
      <c r="D25" s="40">
        <v>543.48</v>
      </c>
      <c r="E25" s="40">
        <v>183.12</v>
      </c>
      <c r="F25" s="40">
        <v>194.17</v>
      </c>
      <c r="G25" s="40">
        <v>289.2</v>
      </c>
      <c r="H25" s="76">
        <v>267.97</v>
      </c>
      <c r="J25" s="89" t="s">
        <v>65</v>
      </c>
      <c r="K25" s="41">
        <v>51022</v>
      </c>
      <c r="L25" s="39">
        <v>155219</v>
      </c>
      <c r="M25" s="55">
        <f t="shared" si="19"/>
        <v>155.219</v>
      </c>
      <c r="N25" s="90">
        <f t="shared" si="21"/>
        <v>0.05997842060695446</v>
      </c>
      <c r="P25" s="64">
        <v>1984</v>
      </c>
      <c r="Q25" s="53">
        <f t="shared" si="20"/>
        <v>6.068844664635129</v>
      </c>
      <c r="R25" s="58">
        <f t="shared" si="3"/>
        <v>1011.5843089768845</v>
      </c>
      <c r="S25" s="58">
        <f t="shared" si="4"/>
        <v>1011.5843089768845</v>
      </c>
      <c r="T25" s="58">
        <f t="shared" si="5"/>
        <v>335.7952441389263</v>
      </c>
      <c r="U25" s="66">
        <f t="shared" si="6"/>
        <v>0.9312125461423358</v>
      </c>
      <c r="W25">
        <f t="shared" si="7"/>
        <v>1984</v>
      </c>
      <c r="X25" s="98">
        <f t="shared" si="11"/>
        <v>942</v>
      </c>
      <c r="Y25" s="97">
        <f t="shared" si="8"/>
        <v>0.04868246740957627</v>
      </c>
      <c r="Z25" s="98">
        <f t="shared" si="12"/>
        <v>155.219</v>
      </c>
      <c r="AA25" s="97">
        <f t="shared" si="13"/>
        <v>0.05997842060695446</v>
      </c>
      <c r="AB25" s="96">
        <f t="shared" si="14"/>
        <v>6.068844664635129</v>
      </c>
      <c r="AC25" s="98">
        <f t="shared" si="15"/>
        <v>1011.5843089768845</v>
      </c>
      <c r="AD25" s="98">
        <f t="shared" si="16"/>
        <v>1011.5843089768845</v>
      </c>
      <c r="AE25" s="98">
        <f t="shared" si="17"/>
        <v>335.7952441389263</v>
      </c>
      <c r="AF25" s="66">
        <f t="shared" si="18"/>
        <v>0.9312125461423358</v>
      </c>
    </row>
    <row r="26" spans="1:32" ht="12.75">
      <c r="A26" s="64">
        <v>1985</v>
      </c>
      <c r="B26" s="51">
        <v>984.41</v>
      </c>
      <c r="C26" s="54">
        <f t="shared" si="9"/>
        <v>0.04502123142250536</v>
      </c>
      <c r="D26" s="40">
        <v>561.99</v>
      </c>
      <c r="E26" s="40">
        <v>190.71</v>
      </c>
      <c r="F26" s="40">
        <v>197.89</v>
      </c>
      <c r="G26" s="40">
        <v>319.1</v>
      </c>
      <c r="H26" s="76">
        <v>285.28</v>
      </c>
      <c r="J26" s="89" t="s">
        <v>64</v>
      </c>
      <c r="K26" s="41">
        <v>53102</v>
      </c>
      <c r="L26" s="39">
        <v>164427</v>
      </c>
      <c r="M26" s="55">
        <f t="shared" si="19"/>
        <v>164.427</v>
      </c>
      <c r="N26" s="90">
        <f t="shared" si="21"/>
        <v>0.05932263447129538</v>
      </c>
      <c r="P26" s="64">
        <v>1985</v>
      </c>
      <c r="Q26" s="53">
        <f t="shared" si="20"/>
        <v>5.986912125137599</v>
      </c>
      <c r="R26" s="58">
        <f t="shared" si="3"/>
        <v>1071.5941551752182</v>
      </c>
      <c r="S26" s="58">
        <f t="shared" si="4"/>
        <v>1071.5941551752182</v>
      </c>
      <c r="T26" s="58">
        <f t="shared" si="5"/>
        <v>331.26183479598853</v>
      </c>
      <c r="U26" s="66">
        <f t="shared" si="6"/>
        <v>0.9186406954963631</v>
      </c>
      <c r="W26">
        <f t="shared" si="7"/>
        <v>1985</v>
      </c>
      <c r="X26" s="98">
        <f t="shared" si="11"/>
        <v>984.41</v>
      </c>
      <c r="Y26" s="97">
        <f t="shared" si="8"/>
        <v>0.04502123142250536</v>
      </c>
      <c r="Z26" s="98">
        <f t="shared" si="12"/>
        <v>164.427</v>
      </c>
      <c r="AA26" s="97">
        <f t="shared" si="13"/>
        <v>0.05932263447129538</v>
      </c>
      <c r="AB26" s="96">
        <f t="shared" si="14"/>
        <v>5.986912125137599</v>
      </c>
      <c r="AC26" s="98">
        <f t="shared" si="15"/>
        <v>1071.5941551752182</v>
      </c>
      <c r="AD26" s="98">
        <f t="shared" si="16"/>
        <v>1071.5941551752182</v>
      </c>
      <c r="AE26" s="98">
        <f t="shared" si="17"/>
        <v>331.26183479598853</v>
      </c>
      <c r="AF26" s="66">
        <f t="shared" si="18"/>
        <v>0.9186406954963631</v>
      </c>
    </row>
    <row r="27" spans="1:32" ht="12.75">
      <c r="A27" s="64">
        <v>1986</v>
      </c>
      <c r="B27" s="51">
        <v>1037.13</v>
      </c>
      <c r="C27" s="54">
        <f t="shared" si="9"/>
        <v>0.053554921221848684</v>
      </c>
      <c r="D27" s="40">
        <v>577.32</v>
      </c>
      <c r="E27" s="40">
        <v>199.78</v>
      </c>
      <c r="F27" s="40">
        <v>208.67</v>
      </c>
      <c r="G27" s="40">
        <v>311.98</v>
      </c>
      <c r="H27" s="76">
        <v>260.62</v>
      </c>
      <c r="J27" s="89" t="s">
        <v>63</v>
      </c>
      <c r="K27" s="41">
        <v>57338</v>
      </c>
      <c r="L27" s="39">
        <v>178872</v>
      </c>
      <c r="M27" s="55">
        <f t="shared" si="19"/>
        <v>178.872</v>
      </c>
      <c r="N27" s="90">
        <f t="shared" si="21"/>
        <v>0.08785053549599531</v>
      </c>
      <c r="P27" s="64">
        <v>1986</v>
      </c>
      <c r="Q27" s="53">
        <f t="shared" si="20"/>
        <v>5.79816852274252</v>
      </c>
      <c r="R27" s="58">
        <f t="shared" si="3"/>
        <v>1165.7342755417399</v>
      </c>
      <c r="S27" s="58">
        <f t="shared" si="4"/>
        <v>1165.7342755417399</v>
      </c>
      <c r="T27" s="58">
        <f t="shared" si="5"/>
        <v>320.8184625318664</v>
      </c>
      <c r="U27" s="66">
        <f t="shared" si="6"/>
        <v>0.889679596594194</v>
      </c>
      <c r="W27">
        <f t="shared" si="7"/>
        <v>1986</v>
      </c>
      <c r="X27" s="98">
        <f t="shared" si="11"/>
        <v>1037.13</v>
      </c>
      <c r="Y27" s="97">
        <f t="shared" si="8"/>
        <v>0.053554921221848684</v>
      </c>
      <c r="Z27" s="98">
        <f t="shared" si="12"/>
        <v>178.872</v>
      </c>
      <c r="AA27" s="97">
        <f t="shared" si="13"/>
        <v>0.08785053549599531</v>
      </c>
      <c r="AB27" s="96">
        <f t="shared" si="14"/>
        <v>5.79816852274252</v>
      </c>
      <c r="AC27" s="98">
        <f t="shared" si="15"/>
        <v>1165.7342755417399</v>
      </c>
      <c r="AD27" s="98">
        <f t="shared" si="16"/>
        <v>1165.7342755417399</v>
      </c>
      <c r="AE27" s="98">
        <f t="shared" si="17"/>
        <v>320.8184625318664</v>
      </c>
      <c r="AF27" s="66">
        <f t="shared" si="18"/>
        <v>0.889679596594194</v>
      </c>
    </row>
    <row r="28" spans="1:32" ht="12.75">
      <c r="A28" s="64">
        <v>1987</v>
      </c>
      <c r="B28" s="51">
        <v>1065.13</v>
      </c>
      <c r="C28" s="54">
        <f t="shared" si="9"/>
        <v>0.026997579859805443</v>
      </c>
      <c r="D28" s="40">
        <v>597.26</v>
      </c>
      <c r="E28" s="40">
        <v>207.35</v>
      </c>
      <c r="F28" s="40">
        <v>208.82</v>
      </c>
      <c r="G28" s="40">
        <v>311.31</v>
      </c>
      <c r="H28" s="76">
        <v>259.61</v>
      </c>
      <c r="J28" s="89" t="s">
        <v>62</v>
      </c>
      <c r="K28" s="41">
        <v>63440</v>
      </c>
      <c r="L28" s="39">
        <v>191829</v>
      </c>
      <c r="M28" s="55">
        <f t="shared" si="19"/>
        <v>191.829</v>
      </c>
      <c r="N28" s="90">
        <f t="shared" si="21"/>
        <v>0.0724372735811083</v>
      </c>
      <c r="P28" s="64">
        <v>1987</v>
      </c>
      <c r="Q28" s="53">
        <f t="shared" si="20"/>
        <v>5.552497276219967</v>
      </c>
      <c r="R28" s="58">
        <f t="shared" si="3"/>
        <v>1250.1768881820317</v>
      </c>
      <c r="S28" s="58">
        <f t="shared" si="4"/>
        <v>1250.1768881820317</v>
      </c>
      <c r="T28" s="58">
        <f t="shared" si="5"/>
        <v>307.225226790527</v>
      </c>
      <c r="U28" s="66">
        <f t="shared" si="6"/>
        <v>0.8519834353591985</v>
      </c>
      <c r="W28">
        <f t="shared" si="7"/>
        <v>1987</v>
      </c>
      <c r="X28" s="98">
        <f t="shared" si="11"/>
        <v>1065.13</v>
      </c>
      <c r="Y28" s="97">
        <f t="shared" si="8"/>
        <v>0.026997579859805443</v>
      </c>
      <c r="Z28" s="98">
        <f t="shared" si="12"/>
        <v>191.829</v>
      </c>
      <c r="AA28" s="97">
        <f t="shared" si="13"/>
        <v>0.0724372735811083</v>
      </c>
      <c r="AB28" s="96">
        <f t="shared" si="14"/>
        <v>5.552497276219967</v>
      </c>
      <c r="AC28" s="98">
        <f t="shared" si="15"/>
        <v>1250.1768881820317</v>
      </c>
      <c r="AD28" s="98">
        <f t="shared" si="16"/>
        <v>1250.1768881820317</v>
      </c>
      <c r="AE28" s="98">
        <f t="shared" si="17"/>
        <v>307.225226790527</v>
      </c>
      <c r="AF28" s="66">
        <f t="shared" si="18"/>
        <v>0.8519834353591985</v>
      </c>
    </row>
    <row r="29" spans="1:32" ht="12.75">
      <c r="A29" s="64">
        <v>1988</v>
      </c>
      <c r="B29" s="51">
        <v>1123.29</v>
      </c>
      <c r="C29" s="54">
        <f t="shared" si="9"/>
        <v>0.054603663402589264</v>
      </c>
      <c r="D29" s="40">
        <v>624.5</v>
      </c>
      <c r="E29" s="40">
        <v>216.04</v>
      </c>
      <c r="F29" s="40">
        <v>227.37</v>
      </c>
      <c r="G29" s="40">
        <v>334.77</v>
      </c>
      <c r="H29" s="76">
        <v>279.39</v>
      </c>
      <c r="J29" s="89" t="s">
        <v>61</v>
      </c>
      <c r="K29" s="41">
        <v>72901</v>
      </c>
      <c r="L29" s="39">
        <v>214020</v>
      </c>
      <c r="M29" s="55">
        <f t="shared" si="19"/>
        <v>214.02</v>
      </c>
      <c r="N29" s="90">
        <f t="shared" si="21"/>
        <v>0.1156811535273603</v>
      </c>
      <c r="P29" s="64">
        <v>1988</v>
      </c>
      <c r="Q29" s="53">
        <f t="shared" si="20"/>
        <v>5.248528174936921</v>
      </c>
      <c r="R29" s="58">
        <f t="shared" si="3"/>
        <v>1394.798792720175</v>
      </c>
      <c r="S29" s="58">
        <f t="shared" si="4"/>
        <v>1394.798792720175</v>
      </c>
      <c r="T29" s="58">
        <f t="shared" si="5"/>
        <v>290.4063124474348</v>
      </c>
      <c r="U29" s="66">
        <f t="shared" si="6"/>
        <v>0.8053419646351492</v>
      </c>
      <c r="W29">
        <f t="shared" si="7"/>
        <v>1988</v>
      </c>
      <c r="X29" s="98">
        <f t="shared" si="11"/>
        <v>1123.29</v>
      </c>
      <c r="Y29" s="97">
        <f t="shared" si="8"/>
        <v>0.054603663402589264</v>
      </c>
      <c r="Z29" s="98">
        <f t="shared" si="12"/>
        <v>214.02</v>
      </c>
      <c r="AA29" s="97">
        <f t="shared" si="13"/>
        <v>0.1156811535273603</v>
      </c>
      <c r="AB29" s="96">
        <f t="shared" si="14"/>
        <v>5.248528174936921</v>
      </c>
      <c r="AC29" s="98">
        <f t="shared" si="15"/>
        <v>1394.798792720175</v>
      </c>
      <c r="AD29" s="98">
        <f t="shared" si="16"/>
        <v>1394.798792720175</v>
      </c>
      <c r="AE29" s="98">
        <f t="shared" si="17"/>
        <v>290.4063124474348</v>
      </c>
      <c r="AF29" s="66">
        <f t="shared" si="18"/>
        <v>0.8053419646351492</v>
      </c>
    </row>
    <row r="30" spans="1:32" ht="12.75">
      <c r="A30" s="64">
        <v>1989</v>
      </c>
      <c r="B30" s="51">
        <v>1200.66</v>
      </c>
      <c r="C30" s="54">
        <f t="shared" si="9"/>
        <v>0.0688780279357959</v>
      </c>
      <c r="D30" s="40">
        <v>668.31</v>
      </c>
      <c r="E30" s="40">
        <v>220.05</v>
      </c>
      <c r="F30" s="40">
        <v>253.2</v>
      </c>
      <c r="G30" s="40">
        <v>378.35</v>
      </c>
      <c r="H30" s="76">
        <v>319.25</v>
      </c>
      <c r="J30" s="89" t="s">
        <v>60</v>
      </c>
      <c r="K30" s="41">
        <v>75624</v>
      </c>
      <c r="L30" s="39">
        <v>227236</v>
      </c>
      <c r="M30" s="55">
        <f t="shared" si="19"/>
        <v>227.236</v>
      </c>
      <c r="N30" s="90">
        <f t="shared" si="21"/>
        <v>0.061751238202037095</v>
      </c>
      <c r="P30" s="64">
        <v>1989</v>
      </c>
      <c r="Q30" s="53">
        <f t="shared" si="20"/>
        <v>5.283757855269412</v>
      </c>
      <c r="R30" s="58">
        <f t="shared" si="3"/>
        <v>1480.9293452133522</v>
      </c>
      <c r="S30" s="58">
        <f t="shared" si="4"/>
        <v>1480.9293452133522</v>
      </c>
      <c r="T30" s="58">
        <f t="shared" si="5"/>
        <v>292.3556058899119</v>
      </c>
      <c r="U30" s="66">
        <f t="shared" si="6"/>
        <v>0.8107476591511699</v>
      </c>
      <c r="W30">
        <f t="shared" si="7"/>
        <v>1989</v>
      </c>
      <c r="X30" s="98">
        <f t="shared" si="11"/>
        <v>1200.66</v>
      </c>
      <c r="Y30" s="97">
        <f t="shared" si="8"/>
        <v>0.0688780279357959</v>
      </c>
      <c r="Z30" s="98">
        <f t="shared" si="12"/>
        <v>227.236</v>
      </c>
      <c r="AA30" s="97">
        <f t="shared" si="13"/>
        <v>0.061751238202037095</v>
      </c>
      <c r="AB30" s="96">
        <f t="shared" si="14"/>
        <v>5.283757855269412</v>
      </c>
      <c r="AC30" s="98">
        <f t="shared" si="15"/>
        <v>1480.9293452133522</v>
      </c>
      <c r="AD30" s="98">
        <f t="shared" si="16"/>
        <v>1480.9293452133522</v>
      </c>
      <c r="AE30" s="98">
        <f t="shared" si="17"/>
        <v>292.3556058899119</v>
      </c>
      <c r="AF30" s="66">
        <f t="shared" si="18"/>
        <v>0.8107476591511699</v>
      </c>
    </row>
    <row r="31" spans="1:32" ht="12.75">
      <c r="A31" s="64">
        <v>1990</v>
      </c>
      <c r="B31" s="51">
        <v>1306.68</v>
      </c>
      <c r="C31" s="54">
        <f t="shared" si="9"/>
        <v>0.08830143421118386</v>
      </c>
      <c r="D31" s="40">
        <v>717.21</v>
      </c>
      <c r="E31" s="40">
        <v>234.8</v>
      </c>
      <c r="F31" s="40">
        <v>282.14</v>
      </c>
      <c r="G31" s="40">
        <v>421.66</v>
      </c>
      <c r="H31" s="76">
        <v>349.13</v>
      </c>
      <c r="J31" s="89" t="s">
        <v>59</v>
      </c>
      <c r="K31" s="41">
        <v>81066</v>
      </c>
      <c r="L31" s="39">
        <v>292183</v>
      </c>
      <c r="M31" s="55">
        <f t="shared" si="19"/>
        <v>292.183</v>
      </c>
      <c r="N31" s="90">
        <f t="shared" si="21"/>
        <v>0.2858129873787605</v>
      </c>
      <c r="P31" s="64">
        <v>1990</v>
      </c>
      <c r="Q31" s="53">
        <f t="shared" si="20"/>
        <v>4.472128768614191</v>
      </c>
      <c r="R31" s="58">
        <f t="shared" si="3"/>
        <v>1904.198185465652</v>
      </c>
      <c r="S31" s="58">
        <f t="shared" si="4"/>
        <v>1904.198185465652</v>
      </c>
      <c r="T31" s="58">
        <f t="shared" si="5"/>
        <v>247.4473568961918</v>
      </c>
      <c r="U31" s="66">
        <f t="shared" si="6"/>
        <v>0.686210085679955</v>
      </c>
      <c r="W31">
        <f t="shared" si="7"/>
        <v>1990</v>
      </c>
      <c r="X31" s="98">
        <f t="shared" si="11"/>
        <v>1306.68</v>
      </c>
      <c r="Y31" s="97">
        <f t="shared" si="8"/>
        <v>0.08830143421118386</v>
      </c>
      <c r="Z31" s="98">
        <f t="shared" si="12"/>
        <v>292.183</v>
      </c>
      <c r="AA31" s="97">
        <f t="shared" si="13"/>
        <v>0.2858129873787605</v>
      </c>
      <c r="AB31" s="96">
        <f t="shared" si="14"/>
        <v>4.472128768614191</v>
      </c>
      <c r="AC31" s="98">
        <f t="shared" si="15"/>
        <v>1904.198185465652</v>
      </c>
      <c r="AD31" s="98">
        <f t="shared" si="16"/>
        <v>1904.198185465652</v>
      </c>
      <c r="AE31" s="98">
        <f t="shared" si="17"/>
        <v>247.4473568961918</v>
      </c>
      <c r="AF31" s="66">
        <f t="shared" si="18"/>
        <v>0.686210085679955</v>
      </c>
    </row>
    <row r="32" spans="1:32" ht="12.75">
      <c r="A32" s="64">
        <v>1991</v>
      </c>
      <c r="B32" s="51">
        <v>1534.6</v>
      </c>
      <c r="C32" s="54">
        <f t="shared" si="9"/>
        <v>0.17442679156335128</v>
      </c>
      <c r="D32" s="40">
        <v>879.86</v>
      </c>
      <c r="E32" s="40">
        <v>292.6</v>
      </c>
      <c r="F32" s="40">
        <v>368.23</v>
      </c>
      <c r="G32" s="40">
        <v>395.5</v>
      </c>
      <c r="H32" s="76">
        <v>401.59</v>
      </c>
      <c r="J32" s="89" t="s">
        <v>58</v>
      </c>
      <c r="K32" s="41">
        <v>87822</v>
      </c>
      <c r="L32" s="39">
        <v>304494</v>
      </c>
      <c r="M32" s="55">
        <f t="shared" si="19"/>
        <v>304.494</v>
      </c>
      <c r="N32" s="90">
        <f t="shared" si="21"/>
        <v>0.042134552660490376</v>
      </c>
      <c r="P32" s="64">
        <v>1991</v>
      </c>
      <c r="Q32" s="53">
        <f t="shared" si="20"/>
        <v>5.039836581344788</v>
      </c>
      <c r="R32" s="58">
        <f t="shared" si="3"/>
        <v>1984.4307241871645</v>
      </c>
      <c r="S32" s="58">
        <f t="shared" si="4"/>
        <v>1984.4307241871645</v>
      </c>
      <c r="T32" s="58">
        <f t="shared" si="5"/>
        <v>278.85919788238846</v>
      </c>
      <c r="U32" s="66">
        <f t="shared" si="6"/>
        <v>0.7733200163127799</v>
      </c>
      <c r="W32">
        <f t="shared" si="7"/>
        <v>1991</v>
      </c>
      <c r="X32" s="98">
        <f t="shared" si="11"/>
        <v>1534.6</v>
      </c>
      <c r="Y32" s="97">
        <f t="shared" si="8"/>
        <v>0.17442679156335128</v>
      </c>
      <c r="Z32" s="98">
        <f t="shared" si="12"/>
        <v>304.494</v>
      </c>
      <c r="AA32" s="97">
        <f t="shared" si="13"/>
        <v>0.042134552660490376</v>
      </c>
      <c r="AB32" s="96">
        <f t="shared" si="14"/>
        <v>5.039836581344788</v>
      </c>
      <c r="AC32" s="98">
        <f t="shared" si="15"/>
        <v>1984.4307241871645</v>
      </c>
      <c r="AD32" s="98">
        <f t="shared" si="16"/>
        <v>1984.4307241871645</v>
      </c>
      <c r="AE32" s="98">
        <f t="shared" si="17"/>
        <v>278.85919788238846</v>
      </c>
      <c r="AF32" s="66">
        <f t="shared" si="18"/>
        <v>0.7733200163127799</v>
      </c>
    </row>
    <row r="33" spans="1:32" ht="12.75">
      <c r="A33" s="64">
        <v>1992</v>
      </c>
      <c r="B33" s="51">
        <v>1646.62</v>
      </c>
      <c r="C33" s="54">
        <f t="shared" si="9"/>
        <v>0.07299622051348886</v>
      </c>
      <c r="D33" s="40">
        <v>946.6</v>
      </c>
      <c r="E33" s="40">
        <v>322.38</v>
      </c>
      <c r="F33" s="40">
        <v>385.12</v>
      </c>
      <c r="G33" s="40">
        <v>396.43</v>
      </c>
      <c r="H33" s="76">
        <v>403.91</v>
      </c>
      <c r="J33" s="89" t="s">
        <v>57</v>
      </c>
      <c r="K33" s="41">
        <v>102513</v>
      </c>
      <c r="L33" s="39">
        <v>331885</v>
      </c>
      <c r="M33" s="55">
        <f t="shared" si="19"/>
        <v>331.885</v>
      </c>
      <c r="N33" s="90">
        <f t="shared" si="21"/>
        <v>0.08995579551649602</v>
      </c>
      <c r="P33" s="64">
        <v>1992</v>
      </c>
      <c r="Q33" s="53">
        <f t="shared" si="20"/>
        <v>4.961417358422345</v>
      </c>
      <c r="R33" s="58">
        <f t="shared" si="3"/>
        <v>2162.9417686287975</v>
      </c>
      <c r="S33" s="58">
        <f t="shared" si="4"/>
        <v>2162.9417686287975</v>
      </c>
      <c r="T33" s="58">
        <f t="shared" si="5"/>
        <v>274.5201838588668</v>
      </c>
      <c r="U33" s="66">
        <f t="shared" si="6"/>
        <v>0.7612872541843227</v>
      </c>
      <c r="W33">
        <f t="shared" si="7"/>
        <v>1992</v>
      </c>
      <c r="X33" s="98">
        <f t="shared" si="11"/>
        <v>1646.62</v>
      </c>
      <c r="Y33" s="97">
        <f t="shared" si="8"/>
        <v>0.07299622051348886</v>
      </c>
      <c r="Z33" s="98">
        <f t="shared" si="12"/>
        <v>331.885</v>
      </c>
      <c r="AA33" s="97">
        <f t="shared" si="13"/>
        <v>0.08995579551649602</v>
      </c>
      <c r="AB33" s="96">
        <f t="shared" si="14"/>
        <v>4.961417358422345</v>
      </c>
      <c r="AC33" s="98">
        <f t="shared" si="15"/>
        <v>2162.9417686287975</v>
      </c>
      <c r="AD33" s="98">
        <f t="shared" si="16"/>
        <v>2162.9417686287975</v>
      </c>
      <c r="AE33" s="98">
        <f t="shared" si="17"/>
        <v>274.5201838588668</v>
      </c>
      <c r="AF33" s="66">
        <f t="shared" si="18"/>
        <v>0.7612872541843227</v>
      </c>
    </row>
    <row r="34" spans="1:32" ht="12.75">
      <c r="A34" s="64">
        <v>1993</v>
      </c>
      <c r="B34" s="51">
        <v>1694.37</v>
      </c>
      <c r="C34" s="54">
        <f t="shared" si="9"/>
        <v>0.02899879753677226</v>
      </c>
      <c r="D34" s="40">
        <v>986.54</v>
      </c>
      <c r="E34" s="40">
        <v>332.67</v>
      </c>
      <c r="F34" s="40">
        <v>375.62</v>
      </c>
      <c r="G34" s="40">
        <v>377.56</v>
      </c>
      <c r="H34" s="76">
        <v>378.02</v>
      </c>
      <c r="J34" s="89" t="s">
        <v>56</v>
      </c>
      <c r="K34" s="41">
        <v>108158</v>
      </c>
      <c r="L34" s="39">
        <v>360887</v>
      </c>
      <c r="M34" s="55">
        <f t="shared" si="19"/>
        <v>360.887</v>
      </c>
      <c r="N34" s="90">
        <f t="shared" si="21"/>
        <v>0.08738569082664172</v>
      </c>
      <c r="P34" s="64">
        <v>1993</v>
      </c>
      <c r="Q34" s="53">
        <f t="shared" si="20"/>
        <v>4.695015337210816</v>
      </c>
      <c r="R34" s="58">
        <f t="shared" si="3"/>
        <v>2351.951929298223</v>
      </c>
      <c r="S34" s="58">
        <f t="shared" si="4"/>
        <v>2351.951929298223</v>
      </c>
      <c r="T34" s="58">
        <f t="shared" si="5"/>
        <v>259.7798936232117</v>
      </c>
      <c r="U34" s="66">
        <f t="shared" si="6"/>
        <v>0.7204101320665881</v>
      </c>
      <c r="W34">
        <f t="shared" si="7"/>
        <v>1993</v>
      </c>
      <c r="X34" s="98">
        <f t="shared" si="11"/>
        <v>1694.37</v>
      </c>
      <c r="Y34" s="97">
        <f t="shared" si="8"/>
        <v>0.02899879753677226</v>
      </c>
      <c r="Z34" s="98">
        <f t="shared" si="12"/>
        <v>360.887</v>
      </c>
      <c r="AA34" s="97">
        <f t="shared" si="13"/>
        <v>0.08738569082664172</v>
      </c>
      <c r="AB34" s="96">
        <f t="shared" si="14"/>
        <v>4.695015337210816</v>
      </c>
      <c r="AC34" s="98">
        <f t="shared" si="15"/>
        <v>2351.951929298223</v>
      </c>
      <c r="AD34" s="98">
        <f t="shared" si="16"/>
        <v>2351.951929298223</v>
      </c>
      <c r="AE34" s="98">
        <f t="shared" si="17"/>
        <v>259.7798936232117</v>
      </c>
      <c r="AF34" s="66">
        <f t="shared" si="18"/>
        <v>0.7204101320665881</v>
      </c>
    </row>
    <row r="35" spans="1:32" ht="12.75">
      <c r="A35" s="64">
        <v>1994</v>
      </c>
      <c r="B35" s="51">
        <v>1780.78</v>
      </c>
      <c r="C35" s="54">
        <f t="shared" si="9"/>
        <v>0.050998306155090045</v>
      </c>
      <c r="D35" s="40">
        <v>1031.1</v>
      </c>
      <c r="E35" s="40">
        <v>346.92</v>
      </c>
      <c r="F35" s="40">
        <v>400.17</v>
      </c>
      <c r="G35" s="40">
        <v>411.25</v>
      </c>
      <c r="H35" s="76">
        <v>408.66</v>
      </c>
      <c r="J35" s="89" t="s">
        <v>55</v>
      </c>
      <c r="K35" s="41">
        <v>115275</v>
      </c>
      <c r="L35" s="39">
        <v>378781</v>
      </c>
      <c r="M35" s="55">
        <f t="shared" si="19"/>
        <v>378.781</v>
      </c>
      <c r="N35" s="90">
        <f t="shared" si="21"/>
        <v>0.049583387597780026</v>
      </c>
      <c r="P35" s="64">
        <v>1994</v>
      </c>
      <c r="Q35" s="53">
        <f t="shared" si="20"/>
        <v>4.701344576417507</v>
      </c>
      <c r="R35" s="58">
        <f t="shared" si="3"/>
        <v>2468.5696734199632</v>
      </c>
      <c r="S35" s="58">
        <f t="shared" si="4"/>
        <v>2468.5696734199632</v>
      </c>
      <c r="T35" s="58">
        <f t="shared" si="5"/>
        <v>260.1300967577571</v>
      </c>
      <c r="U35" s="66">
        <f t="shared" si="6"/>
        <v>0.7213812999383169</v>
      </c>
      <c r="W35">
        <f t="shared" si="7"/>
        <v>1994</v>
      </c>
      <c r="X35" s="98">
        <f t="shared" si="11"/>
        <v>1780.78</v>
      </c>
      <c r="Y35" s="97">
        <f t="shared" si="8"/>
        <v>0.050998306155090045</v>
      </c>
      <c r="Z35" s="98">
        <f t="shared" si="12"/>
        <v>378.781</v>
      </c>
      <c r="AA35" s="97">
        <f t="shared" si="13"/>
        <v>0.049583387597780026</v>
      </c>
      <c r="AB35" s="96">
        <f t="shared" si="14"/>
        <v>4.701344576417507</v>
      </c>
      <c r="AC35" s="98">
        <f t="shared" si="15"/>
        <v>2468.5696734199632</v>
      </c>
      <c r="AD35" s="98">
        <f t="shared" si="16"/>
        <v>2468.5696734199632</v>
      </c>
      <c r="AE35" s="98">
        <f t="shared" si="17"/>
        <v>260.1300967577571</v>
      </c>
      <c r="AF35" s="66">
        <f t="shared" si="18"/>
        <v>0.7213812999383169</v>
      </c>
    </row>
    <row r="36" spans="1:32" ht="12.75" customHeight="1">
      <c r="A36" s="64">
        <v>1995</v>
      </c>
      <c r="B36" s="51">
        <v>1848.45</v>
      </c>
      <c r="C36" s="54">
        <f t="shared" si="9"/>
        <v>0.03800020215860478</v>
      </c>
      <c r="D36" s="40">
        <v>1067.19</v>
      </c>
      <c r="E36" s="40">
        <v>361.82</v>
      </c>
      <c r="F36" s="40">
        <v>410.77</v>
      </c>
      <c r="G36" s="40">
        <v>442.79</v>
      </c>
      <c r="H36" s="76">
        <v>434.12</v>
      </c>
      <c r="J36" s="89" t="s">
        <v>54</v>
      </c>
      <c r="K36" s="41">
        <v>121177</v>
      </c>
      <c r="L36" s="39">
        <v>405026</v>
      </c>
      <c r="M36" s="55">
        <f t="shared" si="19"/>
        <v>405.026</v>
      </c>
      <c r="N36" s="90">
        <f t="shared" si="21"/>
        <v>0.06928805827113815</v>
      </c>
      <c r="P36" s="64">
        <v>1995</v>
      </c>
      <c r="Q36" s="53">
        <f t="shared" si="20"/>
        <v>4.563781090596653</v>
      </c>
      <c r="R36" s="58">
        <f t="shared" si="3"/>
        <v>2639.6120727982507</v>
      </c>
      <c r="S36" s="58">
        <f t="shared" si="4"/>
        <v>2639.6120727982507</v>
      </c>
      <c r="T36" s="58">
        <f t="shared" si="5"/>
        <v>252.51857152380344</v>
      </c>
      <c r="U36" s="66">
        <f t="shared" si="6"/>
        <v>0.7002733541980128</v>
      </c>
      <c r="W36">
        <f t="shared" si="7"/>
        <v>1995</v>
      </c>
      <c r="X36" s="98">
        <f t="shared" si="11"/>
        <v>1848.45</v>
      </c>
      <c r="Y36" s="97">
        <f t="shared" si="8"/>
        <v>0.03800020215860478</v>
      </c>
      <c r="Z36" s="98">
        <f t="shared" si="12"/>
        <v>405.026</v>
      </c>
      <c r="AA36" s="97">
        <f t="shared" si="13"/>
        <v>0.06928805827113815</v>
      </c>
      <c r="AB36" s="96">
        <f t="shared" si="14"/>
        <v>4.563781090596653</v>
      </c>
      <c r="AC36" s="98">
        <f t="shared" si="15"/>
        <v>2639.6120727982507</v>
      </c>
      <c r="AD36" s="98">
        <f t="shared" si="16"/>
        <v>2639.6120727982507</v>
      </c>
      <c r="AE36" s="98">
        <f t="shared" si="17"/>
        <v>252.51857152380344</v>
      </c>
      <c r="AF36" s="66">
        <f t="shared" si="18"/>
        <v>0.7002733541980128</v>
      </c>
    </row>
    <row r="37" spans="1:32" ht="12.75">
      <c r="A37" s="64">
        <v>1996</v>
      </c>
      <c r="B37" s="51">
        <v>1876.18</v>
      </c>
      <c r="C37" s="54">
        <f t="shared" si="9"/>
        <v>0.015001758229868267</v>
      </c>
      <c r="D37" s="40">
        <v>1091.5</v>
      </c>
      <c r="E37" s="40">
        <v>371.75</v>
      </c>
      <c r="F37" s="40">
        <v>396.06</v>
      </c>
      <c r="G37" s="40">
        <v>467.09</v>
      </c>
      <c r="H37" s="76">
        <v>450.22</v>
      </c>
      <c r="J37" s="89" t="s">
        <v>53</v>
      </c>
      <c r="K37" s="41">
        <v>125946</v>
      </c>
      <c r="L37" s="39">
        <v>456856</v>
      </c>
      <c r="M37" s="55">
        <f t="shared" si="19"/>
        <v>456.856</v>
      </c>
      <c r="N37" s="90">
        <f t="shared" si="21"/>
        <v>0.12796709347054258</v>
      </c>
      <c r="P37" s="64">
        <v>1996</v>
      </c>
      <c r="Q37" s="53">
        <f t="shared" si="20"/>
        <v>4.106720717250075</v>
      </c>
      <c r="R37" s="58">
        <f t="shared" si="3"/>
        <v>2977.395557643997</v>
      </c>
      <c r="S37" s="58">
        <f t="shared" si="4"/>
        <v>2977.395557643997</v>
      </c>
      <c r="T37" s="58">
        <f t="shared" si="5"/>
        <v>227.2289640061639</v>
      </c>
      <c r="U37" s="66">
        <f t="shared" si="6"/>
        <v>0.6301413311319021</v>
      </c>
      <c r="W37">
        <f t="shared" si="7"/>
        <v>1996</v>
      </c>
      <c r="X37" s="98">
        <f t="shared" si="11"/>
        <v>1876.18</v>
      </c>
      <c r="Y37" s="97">
        <f t="shared" si="8"/>
        <v>0.015001758229868267</v>
      </c>
      <c r="Z37" s="98">
        <f t="shared" si="12"/>
        <v>456.856</v>
      </c>
      <c r="AA37" s="97">
        <f t="shared" si="13"/>
        <v>0.12796709347054258</v>
      </c>
      <c r="AB37" s="96">
        <f t="shared" si="14"/>
        <v>4.106720717250075</v>
      </c>
      <c r="AC37" s="98">
        <f t="shared" si="15"/>
        <v>2977.395557643997</v>
      </c>
      <c r="AD37" s="98">
        <f t="shared" si="16"/>
        <v>2977.395557643997</v>
      </c>
      <c r="AE37" s="98">
        <f t="shared" si="17"/>
        <v>227.2289640061639</v>
      </c>
      <c r="AF37" s="66">
        <f t="shared" si="18"/>
        <v>0.6301413311319021</v>
      </c>
    </row>
    <row r="38" spans="1:32" ht="12.75">
      <c r="A38" s="64">
        <v>1997</v>
      </c>
      <c r="B38" s="51">
        <v>1915.58</v>
      </c>
      <c r="C38" s="54">
        <f t="shared" si="9"/>
        <v>0.021000117259537987</v>
      </c>
      <c r="D38" s="40">
        <v>1115.78</v>
      </c>
      <c r="E38" s="40">
        <v>371.47</v>
      </c>
      <c r="F38" s="40">
        <v>404.42</v>
      </c>
      <c r="G38" s="40">
        <v>526.25</v>
      </c>
      <c r="H38" s="76">
        <v>502.34</v>
      </c>
      <c r="J38" s="89" t="s">
        <v>52</v>
      </c>
      <c r="K38" s="41">
        <v>125982</v>
      </c>
      <c r="L38" s="39">
        <v>465008</v>
      </c>
      <c r="M38" s="55">
        <f t="shared" si="19"/>
        <v>465.008</v>
      </c>
      <c r="N38" s="90">
        <f t="shared" si="21"/>
        <v>0.017843696919817242</v>
      </c>
      <c r="P38" s="64">
        <v>1997</v>
      </c>
      <c r="Q38" s="53">
        <f t="shared" si="20"/>
        <v>4.119456009358979</v>
      </c>
      <c r="R38" s="58">
        <f t="shared" si="3"/>
        <v>3030.5233015850063</v>
      </c>
      <c r="S38" s="58">
        <f t="shared" si="4"/>
        <v>3030.5233015850063</v>
      </c>
      <c r="T38" s="58">
        <f t="shared" si="5"/>
        <v>227.93362045384168</v>
      </c>
      <c r="U38" s="66">
        <f t="shared" si="6"/>
        <v>0.6320954532829774</v>
      </c>
      <c r="W38">
        <f t="shared" si="7"/>
        <v>1997</v>
      </c>
      <c r="X38" s="98">
        <f t="shared" si="11"/>
        <v>1915.58</v>
      </c>
      <c r="Y38" s="97">
        <f t="shared" si="8"/>
        <v>0.021000117259537987</v>
      </c>
      <c r="Z38" s="98">
        <f t="shared" si="12"/>
        <v>465.008</v>
      </c>
      <c r="AA38" s="97">
        <f t="shared" si="13"/>
        <v>0.017843696919817242</v>
      </c>
      <c r="AB38" s="96">
        <f t="shared" si="14"/>
        <v>4.119456009358979</v>
      </c>
      <c r="AC38" s="98">
        <f t="shared" si="15"/>
        <v>3030.5233015850063</v>
      </c>
      <c r="AD38" s="98">
        <f t="shared" si="16"/>
        <v>3030.5233015850063</v>
      </c>
      <c r="AE38" s="98">
        <f t="shared" si="17"/>
        <v>227.93362045384168</v>
      </c>
      <c r="AF38" s="66">
        <f t="shared" si="18"/>
        <v>0.6320954532829774</v>
      </c>
    </row>
    <row r="39" spans="1:32" ht="12.75">
      <c r="A39" s="64">
        <v>1998</v>
      </c>
      <c r="B39" s="51">
        <v>1965.38</v>
      </c>
      <c r="C39" s="54">
        <f t="shared" si="9"/>
        <v>0.025997348061683745</v>
      </c>
      <c r="D39" s="40">
        <v>1137.51</v>
      </c>
      <c r="E39" s="40">
        <v>376.36</v>
      </c>
      <c r="F39" s="40">
        <v>424.69</v>
      </c>
      <c r="G39" s="40">
        <v>563.24</v>
      </c>
      <c r="H39" s="76">
        <v>536.42</v>
      </c>
      <c r="J39" s="89" t="s">
        <v>51</v>
      </c>
      <c r="K39" s="41">
        <v>123712</v>
      </c>
      <c r="L39" s="39">
        <v>513354</v>
      </c>
      <c r="M39" s="55">
        <f t="shared" si="19"/>
        <v>513.354</v>
      </c>
      <c r="N39" s="90">
        <f t="shared" si="21"/>
        <v>0.10396810377455878</v>
      </c>
      <c r="P39" s="64">
        <v>1998</v>
      </c>
      <c r="Q39" s="53">
        <f t="shared" si="20"/>
        <v>3.828508202916506</v>
      </c>
      <c r="R39" s="58">
        <f t="shared" si="3"/>
        <v>3345.601062695415</v>
      </c>
      <c r="S39" s="58">
        <f t="shared" si="4"/>
        <v>3345.601062695415</v>
      </c>
      <c r="T39" s="58">
        <f t="shared" si="5"/>
        <v>211.8351873755732</v>
      </c>
      <c r="U39" s="66">
        <f t="shared" si="6"/>
        <v>0.5874519893942685</v>
      </c>
      <c r="W39">
        <f t="shared" si="7"/>
        <v>1998</v>
      </c>
      <c r="X39" s="98">
        <f t="shared" si="11"/>
        <v>1965.38</v>
      </c>
      <c r="Y39" s="97">
        <f t="shared" si="8"/>
        <v>0.025997348061683745</v>
      </c>
      <c r="Z39" s="98">
        <f t="shared" si="12"/>
        <v>513.354</v>
      </c>
      <c r="AA39" s="97">
        <f t="shared" si="13"/>
        <v>0.10396810377455878</v>
      </c>
      <c r="AB39" s="96">
        <f t="shared" si="14"/>
        <v>3.828508202916506</v>
      </c>
      <c r="AC39" s="98">
        <f t="shared" si="15"/>
        <v>3345.601062695415</v>
      </c>
      <c r="AD39" s="98">
        <f t="shared" si="16"/>
        <v>3345.601062695415</v>
      </c>
      <c r="AE39" s="98">
        <f t="shared" si="17"/>
        <v>211.8351873755732</v>
      </c>
      <c r="AF39" s="66">
        <f t="shared" si="18"/>
        <v>0.5874519893942685</v>
      </c>
    </row>
    <row r="40" spans="1:32" ht="12.75">
      <c r="A40" s="64">
        <v>1999</v>
      </c>
      <c r="B40" s="51">
        <v>2012</v>
      </c>
      <c r="C40" s="54">
        <f t="shared" si="9"/>
        <v>0.02372060364916706</v>
      </c>
      <c r="D40" s="40">
        <v>1175.01</v>
      </c>
      <c r="E40" s="40">
        <v>387.24</v>
      </c>
      <c r="F40" s="40">
        <v>432.31</v>
      </c>
      <c r="G40" s="40">
        <v>591.49</v>
      </c>
      <c r="H40" s="76">
        <v>574.05</v>
      </c>
      <c r="J40" s="89" t="s">
        <v>50</v>
      </c>
      <c r="K40" s="41">
        <v>131104</v>
      </c>
      <c r="L40" s="39">
        <v>557605</v>
      </c>
      <c r="M40" s="55">
        <f t="shared" si="19"/>
        <v>557.605</v>
      </c>
      <c r="N40" s="90">
        <f t="shared" si="21"/>
        <v>0.08619977637263943</v>
      </c>
      <c r="P40" s="64">
        <v>1999</v>
      </c>
      <c r="Q40" s="53">
        <f t="shared" si="20"/>
        <v>3.608289021798585</v>
      </c>
      <c r="R40" s="58">
        <f t="shared" si="3"/>
        <v>3633.991126131825</v>
      </c>
      <c r="S40" s="58">
        <f t="shared" si="4"/>
        <v>3633.991126131825</v>
      </c>
      <c r="T40" s="58">
        <f t="shared" si="5"/>
        <v>199.6502398651375</v>
      </c>
      <c r="U40" s="66">
        <f t="shared" si="6"/>
        <v>0.5536612309072032</v>
      </c>
      <c r="W40">
        <f t="shared" si="7"/>
        <v>1999</v>
      </c>
      <c r="X40" s="98">
        <f t="shared" si="11"/>
        <v>2012</v>
      </c>
      <c r="Y40" s="97">
        <f t="shared" si="8"/>
        <v>0.02372060364916706</v>
      </c>
      <c r="Z40" s="98">
        <f t="shared" si="12"/>
        <v>557.605</v>
      </c>
      <c r="AA40" s="97">
        <f t="shared" si="13"/>
        <v>0.08619977637263943</v>
      </c>
      <c r="AB40" s="96">
        <f t="shared" si="14"/>
        <v>3.608289021798585</v>
      </c>
      <c r="AC40" s="98">
        <f t="shared" si="15"/>
        <v>3633.991126131825</v>
      </c>
      <c r="AD40" s="98">
        <f t="shared" si="16"/>
        <v>3633.991126131825</v>
      </c>
      <c r="AE40" s="98">
        <f t="shared" si="17"/>
        <v>199.6502398651375</v>
      </c>
      <c r="AF40" s="66">
        <f t="shared" si="18"/>
        <v>0.5536612309072032</v>
      </c>
    </row>
    <row r="41" spans="1:32" ht="12.75">
      <c r="A41" s="64">
        <v>2000</v>
      </c>
      <c r="B41" s="51">
        <v>2062.5</v>
      </c>
      <c r="C41" s="54">
        <f t="shared" si="9"/>
        <v>0.0250994035785288</v>
      </c>
      <c r="D41" s="40">
        <v>1214.16</v>
      </c>
      <c r="E41" s="40">
        <v>391.91</v>
      </c>
      <c r="F41" s="40">
        <v>449.18</v>
      </c>
      <c r="G41" s="40">
        <v>688.39</v>
      </c>
      <c r="H41" s="76">
        <v>681.14</v>
      </c>
      <c r="J41" s="89" t="s">
        <v>49</v>
      </c>
      <c r="K41" s="41">
        <v>125898</v>
      </c>
      <c r="L41" s="39">
        <v>574580</v>
      </c>
      <c r="M41" s="55">
        <f t="shared" si="19"/>
        <v>574.58</v>
      </c>
      <c r="N41" s="90">
        <f t="shared" si="21"/>
        <v>0.03044269689116863</v>
      </c>
      <c r="P41" s="64">
        <v>2000</v>
      </c>
      <c r="Q41" s="53">
        <f t="shared" si="20"/>
        <v>3.5895784747119635</v>
      </c>
      <c r="R41" s="58">
        <f t="shared" si="3"/>
        <v>3744.619616489852</v>
      </c>
      <c r="S41" s="58">
        <f t="shared" si="4"/>
        <v>3744.619616489852</v>
      </c>
      <c r="T41" s="58">
        <f t="shared" si="5"/>
        <v>198.61496658428766</v>
      </c>
      <c r="U41" s="66">
        <f t="shared" si="6"/>
        <v>0.5507902567506591</v>
      </c>
      <c r="W41">
        <f t="shared" si="7"/>
        <v>2000</v>
      </c>
      <c r="X41" s="98">
        <f t="shared" si="11"/>
        <v>2062.5</v>
      </c>
      <c r="Y41" s="97">
        <f t="shared" si="8"/>
        <v>0.0250994035785288</v>
      </c>
      <c r="Z41" s="98">
        <f t="shared" si="12"/>
        <v>574.58</v>
      </c>
      <c r="AA41" s="97">
        <f t="shared" si="13"/>
        <v>0.03044269689116863</v>
      </c>
      <c r="AB41" s="96">
        <f t="shared" si="14"/>
        <v>3.5895784747119635</v>
      </c>
      <c r="AC41" s="98">
        <f t="shared" si="15"/>
        <v>3744.619616489852</v>
      </c>
      <c r="AD41" s="98">
        <f t="shared" si="16"/>
        <v>3744.619616489852</v>
      </c>
      <c r="AE41" s="98">
        <f t="shared" si="17"/>
        <v>198.61496658428766</v>
      </c>
      <c r="AF41" s="66">
        <f t="shared" si="18"/>
        <v>0.5507902567506591</v>
      </c>
    </row>
    <row r="42" spans="1:32" ht="12.75">
      <c r="A42" s="64">
        <v>2001</v>
      </c>
      <c r="B42" s="51">
        <v>2113.16</v>
      </c>
      <c r="C42" s="54">
        <f t="shared" si="9"/>
        <v>0.024562424242424274</v>
      </c>
      <c r="D42" s="40">
        <v>1258.57</v>
      </c>
      <c r="E42" s="40">
        <v>400.23</v>
      </c>
      <c r="F42" s="40">
        <v>411.85</v>
      </c>
      <c r="G42" s="40">
        <v>735.6</v>
      </c>
      <c r="H42" s="76">
        <v>693.09</v>
      </c>
      <c r="J42" s="89" t="s">
        <v>48</v>
      </c>
      <c r="K42" s="41">
        <v>67969</v>
      </c>
      <c r="L42" s="39">
        <v>601637</v>
      </c>
      <c r="M42" s="55">
        <f t="shared" si="19"/>
        <v>601.637</v>
      </c>
      <c r="N42" s="90">
        <f t="shared" si="21"/>
        <v>0.04709004838316666</v>
      </c>
      <c r="P42" s="64">
        <v>2001</v>
      </c>
      <c r="Q42" s="53">
        <f t="shared" si="20"/>
        <v>3.512350470466411</v>
      </c>
      <c r="R42" s="58">
        <f t="shared" si="3"/>
        <v>3920.9539354069143</v>
      </c>
      <c r="S42" s="58">
        <f t="shared" si="4"/>
        <v>3920.9539354069143</v>
      </c>
      <c r="T42" s="58">
        <f t="shared" si="5"/>
        <v>194.34186388137698</v>
      </c>
      <c r="U42" s="66">
        <f t="shared" si="6"/>
        <v>0.5389402769866249</v>
      </c>
      <c r="W42">
        <f t="shared" si="7"/>
        <v>2001</v>
      </c>
      <c r="X42" s="98">
        <f t="shared" si="11"/>
        <v>2113.16</v>
      </c>
      <c r="Y42" s="97">
        <f t="shared" si="8"/>
        <v>0.024562424242424274</v>
      </c>
      <c r="Z42" s="98">
        <f t="shared" si="12"/>
        <v>601.637</v>
      </c>
      <c r="AA42" s="97">
        <f t="shared" si="13"/>
        <v>0.04709004838316666</v>
      </c>
      <c r="AB42" s="96">
        <f t="shared" si="14"/>
        <v>3.512350470466411</v>
      </c>
      <c r="AC42" s="98">
        <f t="shared" si="15"/>
        <v>3920.9539354069143</v>
      </c>
      <c r="AD42" s="98">
        <f t="shared" si="16"/>
        <v>3920.9539354069143</v>
      </c>
      <c r="AE42" s="98">
        <f t="shared" si="17"/>
        <v>194.34186388137698</v>
      </c>
      <c r="AF42" s="66">
        <f t="shared" si="18"/>
        <v>0.5389402769866249</v>
      </c>
    </row>
    <row r="43" spans="1:32" ht="12.75">
      <c r="A43" s="64">
        <v>2002</v>
      </c>
      <c r="B43" s="51">
        <v>2143.18</v>
      </c>
      <c r="C43" s="54">
        <f t="shared" si="9"/>
        <v>0.014206212496923998</v>
      </c>
      <c r="D43" s="40">
        <v>1263.46</v>
      </c>
      <c r="E43" s="40">
        <v>411.8</v>
      </c>
      <c r="F43" s="40">
        <v>370.2</v>
      </c>
      <c r="G43" s="40">
        <v>765.7</v>
      </c>
      <c r="H43" s="76">
        <v>667.98</v>
      </c>
      <c r="J43" s="89" t="s">
        <v>47</v>
      </c>
      <c r="K43" s="39">
        <v>94233</v>
      </c>
      <c r="L43" s="39">
        <v>583543</v>
      </c>
      <c r="M43" s="55">
        <f>(K43+L43)/1000</f>
        <v>677.776</v>
      </c>
      <c r="N43" s="90">
        <f t="shared" si="21"/>
        <v>0.12655305441653364</v>
      </c>
      <c r="P43" s="64">
        <v>2002</v>
      </c>
      <c r="Q43" s="53">
        <f t="shared" si="20"/>
        <v>3.1620771464318596</v>
      </c>
      <c r="R43" s="58">
        <f t="shared" si="3"/>
        <v>4417.162632159187</v>
      </c>
      <c r="S43" s="58">
        <f t="shared" si="4"/>
        <v>4417.162632159187</v>
      </c>
      <c r="T43" s="58">
        <f t="shared" si="5"/>
        <v>174.96089058922124</v>
      </c>
      <c r="U43" s="66">
        <f t="shared" si="6"/>
        <v>0.48519381749645374</v>
      </c>
      <c r="W43">
        <f t="shared" si="7"/>
        <v>2002</v>
      </c>
      <c r="X43" s="98">
        <f t="shared" si="11"/>
        <v>2143.18</v>
      </c>
      <c r="Y43" s="97">
        <f t="shared" si="8"/>
        <v>0.014206212496923998</v>
      </c>
      <c r="Z43" s="98">
        <f t="shared" si="12"/>
        <v>677.776</v>
      </c>
      <c r="AA43" s="97">
        <f t="shared" si="13"/>
        <v>0.12655305441653364</v>
      </c>
      <c r="AB43" s="96">
        <f t="shared" si="14"/>
        <v>3.1620771464318596</v>
      </c>
      <c r="AC43" s="98">
        <f t="shared" si="15"/>
        <v>4417.162632159187</v>
      </c>
      <c r="AD43" s="98">
        <f t="shared" si="16"/>
        <v>4417.162632159187</v>
      </c>
      <c r="AE43" s="98">
        <f t="shared" si="17"/>
        <v>174.96089058922124</v>
      </c>
      <c r="AF43" s="66">
        <f t="shared" si="18"/>
        <v>0.48519381749645374</v>
      </c>
    </row>
    <row r="44" spans="1:32" ht="12.75">
      <c r="A44" s="64">
        <v>2003</v>
      </c>
      <c r="B44" s="51">
        <v>2161.5</v>
      </c>
      <c r="C44" s="54">
        <f t="shared" si="9"/>
        <v>0.008548045427822393</v>
      </c>
      <c r="D44" s="40">
        <v>1281.76</v>
      </c>
      <c r="E44" s="40">
        <v>417.23</v>
      </c>
      <c r="F44" s="40">
        <v>376.99</v>
      </c>
      <c r="G44" s="40">
        <v>770.74</v>
      </c>
      <c r="H44" s="76">
        <v>685.22</v>
      </c>
      <c r="J44" s="89" t="s">
        <v>46</v>
      </c>
      <c r="K44" s="39">
        <v>108451</v>
      </c>
      <c r="L44" s="39">
        <v>631940</v>
      </c>
      <c r="M44" s="55">
        <f>(K44+L44)/1000</f>
        <v>740.391</v>
      </c>
      <c r="N44" s="90">
        <f t="shared" si="21"/>
        <v>0.09238302920138808</v>
      </c>
      <c r="P44" s="64">
        <v>2003</v>
      </c>
      <c r="Q44" s="53">
        <f t="shared" si="20"/>
        <v>2.9194033963135695</v>
      </c>
      <c r="R44" s="58">
        <f t="shared" si="3"/>
        <v>4825.23349659323</v>
      </c>
      <c r="S44" s="58">
        <f t="shared" si="4"/>
        <v>4825.23349659323</v>
      </c>
      <c r="T44" s="58">
        <f t="shared" si="5"/>
        <v>161.53350932142612</v>
      </c>
      <c r="U44" s="66">
        <f t="shared" si="6"/>
        <v>0.4479575965652416</v>
      </c>
      <c r="W44">
        <f t="shared" si="7"/>
        <v>2003</v>
      </c>
      <c r="X44" s="98">
        <f t="shared" si="11"/>
        <v>2161.5</v>
      </c>
      <c r="Y44" s="97">
        <f t="shared" si="8"/>
        <v>0.008548045427822393</v>
      </c>
      <c r="Z44" s="98">
        <f t="shared" si="12"/>
        <v>740.391</v>
      </c>
      <c r="AA44" s="97">
        <f t="shared" si="13"/>
        <v>0.09238302920138808</v>
      </c>
      <c r="AB44" s="96">
        <f t="shared" si="14"/>
        <v>2.9194033963135695</v>
      </c>
      <c r="AC44" s="98">
        <f t="shared" si="15"/>
        <v>4825.23349659323</v>
      </c>
      <c r="AD44" s="98">
        <f t="shared" si="16"/>
        <v>4825.23349659323</v>
      </c>
      <c r="AE44" s="98">
        <f t="shared" si="17"/>
        <v>161.53350932142612</v>
      </c>
      <c r="AF44" s="66">
        <f t="shared" si="18"/>
        <v>0.4479575965652416</v>
      </c>
    </row>
    <row r="45" spans="1:32" ht="12.75">
      <c r="A45" s="64">
        <v>2004</v>
      </c>
      <c r="B45" s="51">
        <v>2207.2</v>
      </c>
      <c r="C45" s="54">
        <f t="shared" si="9"/>
        <v>0.021142724959518855</v>
      </c>
      <c r="D45" s="40">
        <v>1302.94</v>
      </c>
      <c r="E45" s="40">
        <v>415.06</v>
      </c>
      <c r="F45" s="40">
        <v>378.32</v>
      </c>
      <c r="G45" s="40">
        <v>844.12</v>
      </c>
      <c r="H45" s="76">
        <v>733.24</v>
      </c>
      <c r="J45" s="89" t="s">
        <v>45</v>
      </c>
      <c r="K45" s="39">
        <v>125890</v>
      </c>
      <c r="L45" s="39">
        <v>655372</v>
      </c>
      <c r="M45" s="55">
        <f>(K45+L45)/1000</f>
        <v>781.262</v>
      </c>
      <c r="N45" s="90">
        <f t="shared" si="21"/>
        <v>0.05520191358349846</v>
      </c>
      <c r="P45" s="64">
        <v>2004</v>
      </c>
      <c r="Q45" s="53">
        <f t="shared" si="20"/>
        <v>2.825172605348782</v>
      </c>
      <c r="R45" s="58">
        <f t="shared" si="3"/>
        <v>5091.595619092371</v>
      </c>
      <c r="S45" s="58">
        <f t="shared" si="4"/>
        <v>5091.595619092371</v>
      </c>
      <c r="T45" s="58">
        <f t="shared" si="5"/>
        <v>156.31962542655347</v>
      </c>
      <c r="U45" s="66">
        <f t="shared" si="6"/>
        <v>0.4334986839338698</v>
      </c>
      <c r="W45">
        <f t="shared" si="7"/>
        <v>2004</v>
      </c>
      <c r="X45" s="98">
        <f t="shared" si="11"/>
        <v>2207.2</v>
      </c>
      <c r="Y45" s="97">
        <f t="shared" si="8"/>
        <v>0.021142724959518855</v>
      </c>
      <c r="Z45" s="98">
        <f t="shared" si="12"/>
        <v>781.262</v>
      </c>
      <c r="AA45" s="97">
        <f t="shared" si="13"/>
        <v>0.05520191358349846</v>
      </c>
      <c r="AB45" s="96">
        <f t="shared" si="14"/>
        <v>2.825172605348782</v>
      </c>
      <c r="AC45" s="98">
        <f t="shared" si="15"/>
        <v>5091.595619092371</v>
      </c>
      <c r="AD45" s="98">
        <f t="shared" si="16"/>
        <v>5091.595619092371</v>
      </c>
      <c r="AE45" s="98">
        <f t="shared" si="17"/>
        <v>156.31962542655347</v>
      </c>
      <c r="AF45" s="66">
        <f t="shared" si="18"/>
        <v>0.4334986839338698</v>
      </c>
    </row>
    <row r="46" spans="1:32" ht="12.75">
      <c r="A46" s="64">
        <v>2005</v>
      </c>
      <c r="B46" s="51">
        <v>2241</v>
      </c>
      <c r="C46" s="54">
        <f t="shared" si="9"/>
        <v>0.01531351939108383</v>
      </c>
      <c r="D46" s="40">
        <v>1321.06</v>
      </c>
      <c r="E46" s="40">
        <v>419.64</v>
      </c>
      <c r="F46" s="40">
        <v>384.29</v>
      </c>
      <c r="G46" s="40">
        <v>912.27</v>
      </c>
      <c r="H46" s="76">
        <v>796.26</v>
      </c>
      <c r="J46" s="89" t="s">
        <v>44</v>
      </c>
      <c r="K46" s="39">
        <v>143466</v>
      </c>
      <c r="L46" s="39">
        <v>725791</v>
      </c>
      <c r="M46" s="55">
        <f>(K46+L46)/1000</f>
        <v>869.257</v>
      </c>
      <c r="N46" s="90">
        <f t="shared" si="21"/>
        <v>0.11263186997447727</v>
      </c>
      <c r="P46" s="64">
        <v>2005</v>
      </c>
      <c r="Q46" s="53">
        <f t="shared" si="20"/>
        <v>2.578063794712036</v>
      </c>
      <c r="R46" s="58">
        <f t="shared" si="3"/>
        <v>5665.071554824601</v>
      </c>
      <c r="S46" s="58">
        <f t="shared" si="4"/>
        <v>5665.071554824601</v>
      </c>
      <c r="T46" s="58">
        <f t="shared" si="5"/>
        <v>142.64684782521167</v>
      </c>
      <c r="U46" s="66">
        <f t="shared" si="6"/>
        <v>0.39558194072438063</v>
      </c>
      <c r="W46">
        <f t="shared" si="7"/>
        <v>2005</v>
      </c>
      <c r="X46" s="98">
        <f t="shared" si="11"/>
        <v>2241</v>
      </c>
      <c r="Y46" s="97">
        <f t="shared" si="8"/>
        <v>0.01531351939108383</v>
      </c>
      <c r="Z46" s="98">
        <f t="shared" si="12"/>
        <v>869.257</v>
      </c>
      <c r="AA46" s="97">
        <f t="shared" si="13"/>
        <v>0.11263186997447727</v>
      </c>
      <c r="AB46" s="96">
        <f t="shared" si="14"/>
        <v>2.578063794712036</v>
      </c>
      <c r="AC46" s="98">
        <f t="shared" si="15"/>
        <v>5665.071554824601</v>
      </c>
      <c r="AD46" s="98">
        <f t="shared" si="16"/>
        <v>5665.071554824601</v>
      </c>
      <c r="AE46" s="98">
        <f t="shared" si="17"/>
        <v>142.64684782521167</v>
      </c>
      <c r="AF46" s="66">
        <f t="shared" si="18"/>
        <v>0.39558194072438063</v>
      </c>
    </row>
    <row r="47" spans="1:32" ht="12.75">
      <c r="A47" s="64">
        <v>2006</v>
      </c>
      <c r="B47" s="51">
        <v>2302.7</v>
      </c>
      <c r="C47" s="54">
        <f t="shared" si="9"/>
        <v>0.02753235162873713</v>
      </c>
      <c r="D47" s="40">
        <v>1347.31</v>
      </c>
      <c r="E47" s="40">
        <v>426.07</v>
      </c>
      <c r="F47" s="40">
        <v>415.21</v>
      </c>
      <c r="G47" s="40" t="s">
        <v>105</v>
      </c>
      <c r="H47" s="76">
        <v>920.2</v>
      </c>
      <c r="J47" s="89" t="s">
        <v>106</v>
      </c>
      <c r="K47" s="39">
        <v>160071</v>
      </c>
      <c r="L47" s="39">
        <v>760039</v>
      </c>
      <c r="M47" s="55">
        <f>(K47+L47)/1000</f>
        <v>920.11</v>
      </c>
      <c r="N47" s="90">
        <f>M47/M46-1</f>
        <v>0.05850168592257532</v>
      </c>
      <c r="P47" s="64">
        <v>2006</v>
      </c>
      <c r="Q47" s="53">
        <f>B47/M47</f>
        <v>2.502635554444577</v>
      </c>
      <c r="R47" s="58">
        <f>M47*Q$11</f>
        <v>5996.487791653864</v>
      </c>
      <c r="S47" s="58">
        <f>B$11/M$11*M47</f>
        <v>5996.487791653864</v>
      </c>
      <c r="T47" s="58">
        <f>B47/M47*M$11</f>
        <v>138.4733278629729</v>
      </c>
      <c r="U47" s="66">
        <f t="shared" si="6"/>
        <v>0.38400811942033525</v>
      </c>
      <c r="W47">
        <f t="shared" si="7"/>
        <v>2006</v>
      </c>
      <c r="X47" s="98">
        <f>B47</f>
        <v>2302.7</v>
      </c>
      <c r="Y47" s="97">
        <f>C47</f>
        <v>0.02753235162873713</v>
      </c>
      <c r="Z47" s="98">
        <f>M47</f>
        <v>920.11</v>
      </c>
      <c r="AA47" s="97">
        <f>N47</f>
        <v>0.05850168592257532</v>
      </c>
      <c r="AB47" s="96">
        <f>Q47</f>
        <v>2.502635554444577</v>
      </c>
      <c r="AC47" s="98">
        <f>R47</f>
        <v>5996.487791653864</v>
      </c>
      <c r="AD47" s="98">
        <f>S47</f>
        <v>5996.487791653864</v>
      </c>
      <c r="AE47" s="98">
        <f>T47</f>
        <v>138.4733278629729</v>
      </c>
      <c r="AF47" s="66">
        <f>U47</f>
        <v>0.38400811942033525</v>
      </c>
    </row>
    <row r="48" spans="1:31" ht="12.75">
      <c r="A48" s="64">
        <v>2007</v>
      </c>
      <c r="B48" s="52"/>
      <c r="C48" s="52"/>
      <c r="D48" s="71"/>
      <c r="E48" s="71"/>
      <c r="F48" s="71"/>
      <c r="G48" s="71"/>
      <c r="H48" s="77"/>
      <c r="J48" s="89"/>
      <c r="K48" s="39"/>
      <c r="L48" s="39"/>
      <c r="M48" s="55"/>
      <c r="N48" s="90"/>
      <c r="P48" s="64">
        <v>2007</v>
      </c>
      <c r="Q48" s="52"/>
      <c r="R48" s="58"/>
      <c r="S48" s="58"/>
      <c r="T48" s="52"/>
      <c r="U48" s="65"/>
      <c r="W48" t="s">
        <v>108</v>
      </c>
      <c r="X48" s="103">
        <f>X47/X11</f>
        <v>6.385745978924015</v>
      </c>
      <c r="Y48" s="104"/>
      <c r="Z48" s="105">
        <f>Z47/Z11</f>
        <v>16.6291952070268</v>
      </c>
      <c r="AA48" s="106">
        <f>Z48/X48</f>
        <v>2.6041116044877164</v>
      </c>
      <c r="AC48" s="98">
        <f>AC47/AC11</f>
        <v>16.6291952070268</v>
      </c>
      <c r="AD48" s="98">
        <f>AD47/AD11</f>
        <v>16.6291952070268</v>
      </c>
      <c r="AE48" s="99">
        <f>AE47/AE11</f>
        <v>0.38400811942033525</v>
      </c>
    </row>
    <row r="49" spans="1:31" ht="13.5" customHeight="1">
      <c r="A49" s="64">
        <v>2008</v>
      </c>
      <c r="B49" s="52"/>
      <c r="C49" s="52"/>
      <c r="D49" s="71"/>
      <c r="E49" s="71"/>
      <c r="F49" s="71"/>
      <c r="G49" s="71"/>
      <c r="H49" s="77"/>
      <c r="J49" s="89"/>
      <c r="K49" s="39"/>
      <c r="L49" s="39"/>
      <c r="M49" s="55"/>
      <c r="N49" s="90"/>
      <c r="P49" s="64">
        <v>2008</v>
      </c>
      <c r="Q49" s="52"/>
      <c r="R49" s="58"/>
      <c r="S49" s="58"/>
      <c r="T49" s="52"/>
      <c r="U49" s="65"/>
      <c r="W49" t="s">
        <v>109</v>
      </c>
      <c r="X49" s="100">
        <f>X47/X22</f>
        <v>2.788481333026556</v>
      </c>
      <c r="Y49" s="101"/>
      <c r="Z49" s="102">
        <f>Z47/Z22</f>
        <v>7.30588132538252</v>
      </c>
      <c r="AA49" s="106">
        <f>Z49/X49</f>
        <v>2.6200216005939256</v>
      </c>
      <c r="AC49" s="98">
        <f>AC47/AC22</f>
        <v>7.305881325382519</v>
      </c>
      <c r="AD49" s="98">
        <f>AD47/AD22</f>
        <v>7.305881325382519</v>
      </c>
      <c r="AE49" s="99">
        <f>AE47/AE22</f>
        <v>0.3816762425826233</v>
      </c>
    </row>
    <row r="50" spans="1:21" ht="12.75">
      <c r="A50" s="64">
        <v>2009</v>
      </c>
      <c r="B50" s="52"/>
      <c r="C50" s="52"/>
      <c r="D50" s="71"/>
      <c r="E50" s="71"/>
      <c r="F50" s="71"/>
      <c r="G50" s="71"/>
      <c r="H50" s="77"/>
      <c r="J50" s="89"/>
      <c r="K50" s="39"/>
      <c r="L50" s="39"/>
      <c r="M50" s="55"/>
      <c r="N50" s="90"/>
      <c r="P50" s="64">
        <v>2009</v>
      </c>
      <c r="Q50" s="52"/>
      <c r="R50" s="58"/>
      <c r="S50" s="58"/>
      <c r="T50" s="52"/>
      <c r="U50" s="65"/>
    </row>
    <row r="51" spans="1:21" ht="12.75">
      <c r="A51" s="64">
        <v>2010</v>
      </c>
      <c r="B51" s="52"/>
      <c r="C51" s="52"/>
      <c r="D51" s="71"/>
      <c r="E51" s="71"/>
      <c r="F51" s="71"/>
      <c r="G51" s="71"/>
      <c r="H51" s="77"/>
      <c r="J51" s="89"/>
      <c r="K51" s="39"/>
      <c r="L51" s="39"/>
      <c r="M51" s="55"/>
      <c r="N51" s="90"/>
      <c r="P51" s="64">
        <v>2010</v>
      </c>
      <c r="Q51" s="52"/>
      <c r="R51" s="58"/>
      <c r="S51" s="58"/>
      <c r="T51" s="52"/>
      <c r="U51" s="65"/>
    </row>
    <row r="52" spans="1:21" ht="12.75">
      <c r="A52" s="64">
        <v>2011</v>
      </c>
      <c r="B52" s="52"/>
      <c r="C52" s="52"/>
      <c r="D52" s="71"/>
      <c r="E52" s="71"/>
      <c r="F52" s="71"/>
      <c r="G52" s="71"/>
      <c r="H52" s="77"/>
      <c r="J52" s="89"/>
      <c r="K52" s="39"/>
      <c r="L52" s="39"/>
      <c r="M52" s="55"/>
      <c r="N52" s="90"/>
      <c r="P52" s="64">
        <v>2011</v>
      </c>
      <c r="Q52" s="52"/>
      <c r="R52" s="58"/>
      <c r="S52" s="58"/>
      <c r="T52" s="52"/>
      <c r="U52" s="65"/>
    </row>
    <row r="53" spans="1:21" ht="12.75">
      <c r="A53" s="64">
        <v>2012</v>
      </c>
      <c r="B53" s="52"/>
      <c r="C53" s="52"/>
      <c r="D53" s="71"/>
      <c r="E53" s="71"/>
      <c r="F53" s="71"/>
      <c r="G53" s="71"/>
      <c r="H53" s="77"/>
      <c r="J53" s="89"/>
      <c r="K53" s="39"/>
      <c r="L53" s="39"/>
      <c r="M53" s="55"/>
      <c r="N53" s="90"/>
      <c r="P53" s="64">
        <v>2012</v>
      </c>
      <c r="Q53" s="52"/>
      <c r="R53" s="58"/>
      <c r="S53" s="58"/>
      <c r="T53" s="52"/>
      <c r="U53" s="65"/>
    </row>
    <row r="54" spans="1:21" ht="12.75">
      <c r="A54" s="64">
        <v>2013</v>
      </c>
      <c r="B54" s="52"/>
      <c r="C54" s="52"/>
      <c r="D54" s="71"/>
      <c r="E54" s="71"/>
      <c r="F54" s="71"/>
      <c r="G54" s="71"/>
      <c r="H54" s="77"/>
      <c r="J54" s="89"/>
      <c r="K54" s="39"/>
      <c r="L54" s="39"/>
      <c r="M54" s="55"/>
      <c r="N54" s="90"/>
      <c r="P54" s="64">
        <v>2013</v>
      </c>
      <c r="Q54" s="52"/>
      <c r="R54" s="58"/>
      <c r="S54" s="58"/>
      <c r="T54" s="52"/>
      <c r="U54" s="65"/>
    </row>
    <row r="55" spans="1:21" ht="12.75">
      <c r="A55" s="64">
        <v>2014</v>
      </c>
      <c r="B55" s="52"/>
      <c r="C55" s="52"/>
      <c r="D55" s="71"/>
      <c r="E55" s="71"/>
      <c r="F55" s="71"/>
      <c r="G55" s="71"/>
      <c r="H55" s="77"/>
      <c r="J55" s="89"/>
      <c r="K55" s="39"/>
      <c r="L55" s="39"/>
      <c r="M55" s="55"/>
      <c r="N55" s="90"/>
      <c r="P55" s="64">
        <v>2014</v>
      </c>
      <c r="Q55" s="52"/>
      <c r="R55" s="58"/>
      <c r="S55" s="58"/>
      <c r="T55" s="52"/>
      <c r="U55" s="65"/>
    </row>
    <row r="56" spans="1:21" ht="12.75">
      <c r="A56" s="64">
        <v>2015</v>
      </c>
      <c r="B56" s="52"/>
      <c r="C56" s="52"/>
      <c r="D56" s="71"/>
      <c r="E56" s="71"/>
      <c r="F56" s="71"/>
      <c r="G56" s="71"/>
      <c r="H56" s="77"/>
      <c r="J56" s="89"/>
      <c r="K56" s="39"/>
      <c r="L56" s="39"/>
      <c r="M56" s="55"/>
      <c r="N56" s="90"/>
      <c r="P56" s="64">
        <v>2015</v>
      </c>
      <c r="Q56" s="52"/>
      <c r="R56" s="58"/>
      <c r="S56" s="58"/>
      <c r="T56" s="52"/>
      <c r="U56" s="65"/>
    </row>
    <row r="57" spans="1:21" ht="12.75">
      <c r="A57" s="78"/>
      <c r="B57" s="42"/>
      <c r="C57" s="42"/>
      <c r="D57" s="42"/>
      <c r="E57" s="42"/>
      <c r="F57" s="42"/>
      <c r="G57" s="42"/>
      <c r="H57" s="79"/>
      <c r="J57" s="67"/>
      <c r="K57" s="38"/>
      <c r="L57" s="38"/>
      <c r="M57" s="38"/>
      <c r="N57" s="65"/>
      <c r="P57" s="67"/>
      <c r="Q57" s="38"/>
      <c r="R57" s="38"/>
      <c r="S57" s="38"/>
      <c r="T57" s="38"/>
      <c r="U57" s="65"/>
    </row>
    <row r="58" spans="1:21" ht="28.5" thickBot="1">
      <c r="A58" s="80" t="s">
        <v>80</v>
      </c>
      <c r="B58" s="81"/>
      <c r="C58" s="81"/>
      <c r="D58" s="81"/>
      <c r="E58" s="81"/>
      <c r="F58" s="81"/>
      <c r="G58" s="81"/>
      <c r="H58" s="82"/>
      <c r="J58" s="68"/>
      <c r="K58" s="69"/>
      <c r="L58" s="69"/>
      <c r="M58" s="69"/>
      <c r="N58" s="70"/>
      <c r="P58" s="68"/>
      <c r="Q58" s="69"/>
      <c r="R58" s="69"/>
      <c r="S58" s="69"/>
      <c r="T58" s="69"/>
      <c r="U58" s="70"/>
    </row>
  </sheetData>
  <mergeCells count="16">
    <mergeCell ref="AB8:AB9"/>
    <mergeCell ref="AA8:AA9"/>
    <mergeCell ref="A3:H3"/>
    <mergeCell ref="J7:N7"/>
    <mergeCell ref="Y8:Y9"/>
    <mergeCell ref="A2:H2"/>
    <mergeCell ref="A5:H5"/>
    <mergeCell ref="A6:H6"/>
    <mergeCell ref="X8:X9"/>
    <mergeCell ref="P3:U3"/>
    <mergeCell ref="A4:H4"/>
    <mergeCell ref="A7:H7"/>
    <mergeCell ref="AD8:AD9"/>
    <mergeCell ref="AE8:AE9"/>
    <mergeCell ref="AF8:AF9"/>
    <mergeCell ref="AC8:AC9"/>
  </mergeCells>
  <hyperlinks>
    <hyperlink ref="A7" r:id="rId1" display="http://www.destatis.de/indicators/d/lrvgr02ad.htm"/>
    <hyperlink ref="J7" r:id="rId2" display="http://www.bundesbank.de/statistik/statistik_zeitreihen.php?func=list&amp;tr=www_s101_b10111213_4"/>
  </hyperlinks>
  <printOptions/>
  <pageMargins left="0.7479166666666667" right="0.7479166666666667" top="0.9840277777777778" bottom="0.9840277777777778" header="0.5118055555555556" footer="0.5118055555555556"/>
  <pageSetup horizontalDpi="300" verticalDpi="300" orientation="portrait" paperSize="9"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Harald Wozniewski</cp:lastModifiedBy>
  <dcterms:modified xsi:type="dcterms:W3CDTF">2007-02-22T12:02:24Z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